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O:\QUALITY\_____Regulatory\Responsible_Minerals_Initiative\"/>
    </mc:Choice>
  </mc:AlternateContent>
  <xr:revisionPtr revIDLastSave="0" documentId="13_ncr:1_{D1A09A9E-8457-4982-8BA0-EC50B6E9CAD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c r="F5" i="5"/>
  <c r="G5" i="5"/>
  <c r="H5" i="5"/>
  <c r="I5" i="5"/>
  <c r="J5" i="5"/>
  <c r="R5" i="5"/>
  <c r="S5" i="5"/>
  <c r="T5" i="5"/>
  <c r="X5" i="5"/>
  <c r="AB5" i="5"/>
  <c r="V6" i="5"/>
  <c r="E6" i="5"/>
  <c r="F6" i="5"/>
  <c r="G6" i="5"/>
  <c r="H6" i="5"/>
  <c r="I6" i="5"/>
  <c r="J6" i="5"/>
  <c r="R6" i="5"/>
  <c r="S6" i="5"/>
  <c r="T6" i="5"/>
  <c r="X6" i="5"/>
  <c r="AB6" i="5"/>
  <c r="V7" i="5"/>
  <c r="E7" i="5"/>
  <c r="F7" i="5"/>
  <c r="G7" i="5"/>
  <c r="H7" i="5"/>
  <c r="I7" i="5"/>
  <c r="J7" i="5"/>
  <c r="R7" i="5"/>
  <c r="S7" i="5"/>
  <c r="T7" i="5"/>
  <c r="X7" i="5"/>
  <c r="AB7" i="5"/>
  <c r="V8" i="5"/>
  <c r="E8" i="5"/>
  <c r="F8" i="5"/>
  <c r="G8" i="5"/>
  <c r="H8" i="5"/>
  <c r="I8" i="5"/>
  <c r="J8" i="5"/>
  <c r="R8" i="5"/>
  <c r="S8" i="5"/>
  <c r="T8" i="5"/>
  <c r="X8" i="5"/>
  <c r="AB8" i="5"/>
  <c r="V9" i="5"/>
  <c r="E9" i="5"/>
  <c r="F9" i="5"/>
  <c r="G9" i="5"/>
  <c r="H9" i="5"/>
  <c r="I9" i="5"/>
  <c r="J9" i="5"/>
  <c r="R9" i="5"/>
  <c r="S9" i="5"/>
  <c r="T9" i="5"/>
  <c r="X9" i="5"/>
  <c r="AB9" i="5"/>
  <c r="V10" i="5"/>
  <c r="E10" i="5"/>
  <c r="F10" i="5"/>
  <c r="G10" i="5"/>
  <c r="H10" i="5"/>
  <c r="I10" i="5"/>
  <c r="J10" i="5"/>
  <c r="R10" i="5"/>
  <c r="S10" i="5"/>
  <c r="T10" i="5"/>
  <c r="X10" i="5"/>
  <c r="AB10" i="5"/>
  <c r="V11" i="5"/>
  <c r="E11" i="5"/>
  <c r="F11" i="5"/>
  <c r="G11" i="5"/>
  <c r="H11" i="5"/>
  <c r="I11" i="5"/>
  <c r="J11" i="5"/>
  <c r="R11" i="5"/>
  <c r="S11" i="5"/>
  <c r="T11" i="5"/>
  <c r="X11" i="5"/>
  <c r="AB11" i="5"/>
  <c r="P3" i="4"/>
  <c r="C4" i="5"/>
  <c r="F69" i="6"/>
  <c r="D4" i="5"/>
  <c r="E4"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14" i="5"/>
  <c r="AB17" i="5"/>
  <c r="AB16" i="5"/>
  <c r="AB13" i="5"/>
  <c r="AB15"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H13" i="5"/>
  <c r="R13" i="5"/>
  <c r="J13" i="5"/>
  <c r="I13" i="5"/>
  <c r="F13" i="5"/>
  <c r="H17" i="5"/>
  <c r="I17" i="5"/>
  <c r="J17" i="5"/>
  <c r="R17" i="5"/>
  <c r="F17" i="5"/>
  <c r="G66" i="6"/>
  <c r="H66" i="6"/>
  <c r="C66" i="6"/>
  <c r="G67" i="6"/>
  <c r="H67" i="6"/>
  <c r="D67" i="6"/>
  <c r="G65" i="6"/>
  <c r="H65" i="6"/>
  <c r="C65" i="6"/>
  <c r="I12" i="5"/>
  <c r="J12" i="5"/>
  <c r="R12" i="5"/>
  <c r="F12" i="5"/>
  <c r="H12" i="5"/>
  <c r="H15" i="5"/>
  <c r="J15" i="5"/>
  <c r="I15" i="5"/>
  <c r="F15" i="5"/>
  <c r="R15"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C68" i="6"/>
  <c r="X13" i="5"/>
  <c r="D65" i="6"/>
  <c r="X12" i="5"/>
  <c r="X14" i="5"/>
  <c r="X17" i="5"/>
  <c r="D66" i="6"/>
  <c r="C67" i="6"/>
  <c r="X15" i="5"/>
  <c r="H69" i="6"/>
  <c r="H70" i="6"/>
  <c r="D2" i="6"/>
  <c r="X16" i="5"/>
  <c r="D55" i="6"/>
  <c r="C55" i="6"/>
  <c r="D56" i="6"/>
  <c r="C56" i="6"/>
  <c r="S17" i="5"/>
  <c r="S12"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<sst xmlns="http://schemas.openxmlformats.org/spreadsheetml/2006/main" count="22168" uniqueCount="15666">
  <si>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</si>
  <si>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</si>
  <si>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</si>
  <si>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</si>
  <si>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</si>
  <si>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</si>
  <si>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</si>
  <si>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</si>
  <si>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</si>
  <si>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</si>
  <si>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</si>
  <si>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</si>
  <si>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</si>
  <si>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</si>
  <si>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</si>
  <si>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</si>
  <si>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</si>
  <si>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</si>
  <si>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</si>
  <si>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</si>
  <si>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</si>
  <si>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</si>
  <si>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</si>
  <si>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</si>
  <si>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</si>
  <si>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</si>
  <si>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</si>
  <si>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</si>
  <si>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</si>
  <si>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</si>
  <si>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</si>
  <si>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</si>
  <si>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</si>
  <si>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</si>
  <si>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</si>
  <si>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</si>
  <si>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</si>
  <si>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</si>
  <si>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</si>
  <si>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</si>
  <si>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</si>
  <si>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</si>
  <si>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</si>
  <si>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</si>
  <si>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</si>
  <si>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</si>
  <si>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</si>
  <si>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</si>
  <si>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</si>
  <si>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</si>
  <si>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</si>
  <si>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</si>
  <si>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</si>
  <si>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</si>
  <si>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</si>
  <si>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</si>
  <si>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</si>
  <si>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</si>
  <si>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</si>
  <si>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</si>
  <si>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</si>
  <si>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</si>
  <si>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</si>
  <si>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</si>
  <si>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</si>
  <si>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</si>
  <si>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</si>
  <si>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</si>
  <si>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</si>
  <si>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</si>
  <si>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</si>
  <si>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</si>
  <si>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</si>
  <si>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</si>
  <si>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</si>
  <si>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</si>
  <si>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</si>
  <si>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</si>
  <si>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</si>
  <si>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</si>
  <si>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</si>
  <si>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</si>
  <si>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</si>
  <si>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</si>
  <si>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</si>
  <si>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</si>
  <si>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</si>
  <si>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</si>
  <si>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</si>
  <si>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</si>
  <si>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</si>
  <si>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</si>
  <si>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</si>
  <si>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</si>
  <si>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</si>
  <si>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</si>
  <si>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</si>
  <si>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</si>
  <si>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</si>
  <si>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</si>
  <si>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</si>
  <si>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</si>
  <si>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</si>
  <si>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</si>
  <si>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</si>
  <si>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</si>
  <si>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</si>
  <si>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</si>
  <si>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</si>
  <si>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</si>
  <si>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</si>
  <si>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</si>
  <si>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</si>
  <si>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</si>
  <si>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</si>
  <si>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</si>
  <si>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</si>
  <si>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</si>
  <si>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</si>
  <si>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</si>
  <si>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</si>
  <si>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</si>
  <si>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</si>
  <si>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</si>
  <si>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</si>
  <si>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</si>
  <si>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</si>
  <si>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</si>
  <si>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</si>
  <si>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</si>
  <si>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</si>
  <si>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</si>
  <si>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</si>
  <si>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</si>
  <si>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</si>
  <si>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</si>
  <si>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</si>
  <si>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</si>
  <si>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</si>
  <si>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</si>
  <si>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</si>
  <si>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</si>
  <si>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</si>
  <si>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</si>
  <si>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</si>
  <si>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</si>
  <si>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</si>
  <si>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</si>
  <si>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</si>
  <si>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</si>
  <si>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</si>
  <si>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</si>
  <si>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</si>
  <si>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</si>
  <si>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</si>
  <si>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</si>
  <si>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</si>
  <si>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</si>
  <si>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</si>
  <si>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</si>
  <si>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</si>
  <si>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</si>
  <si>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</si>
  <si>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</si>
  <si>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</si>
  <si>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</si>
  <si>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</si>
  <si>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</si>
  <si>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</si>
  <si>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</si>
  <si>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</si>
  <si>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</si>
  <si>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</si>
  <si>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</si>
  <si>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</si>
  <si>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</si>
  <si>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</si>
  <si>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</si>
  <si>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</si>
  <si>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</si>
  <si>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</si>
  <si>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</si>
  <si>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</si>
  <si>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</si>
  <si>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</si>
  <si>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</si>
  <si>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</si>
  <si>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</si>
  <si>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</si>
  <si>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</si>
  <si>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</si>
  <si>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</si>
  <si>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</si>
  <si>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</si>
  <si>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</si>
  <si>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</si>
  <si>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</si>
  <si>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</si>
  <si>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</si>
  <si>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</si>
  <si>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</si>
  <si>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</si>
  <si>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</si>
  <si>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</si>
  <si>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</si>
  <si>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</si>
  <si>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</si>
  <si>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</si>
  <si>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</si>
  <si>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</si>
  <si>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</si>
  <si>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</si>
  <si>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</si>
  <si>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</si>
  <si>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</si>
  <si>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</si>
  <si>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</si>
  <si>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</si>
  <si>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</si>
  <si>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</si>
  <si>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</si>
  <si>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</si>
  <si>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</si>
  <si>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</si>
  <si>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</si>
  <si>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</si>
  <si>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</si>
  <si>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</si>
  <si>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</si>
  <si>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</si>
  <si>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</si>
  <si>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</si>
  <si>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</si>
  <si>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</si>
  <si>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</si>
  <si>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</si>
  <si>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</si>
  <si>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</si>
  <si>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</si>
  <si>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</si>
  <si>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</si>
  <si>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</si>
  <si>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</si>
  <si>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</si>
  <si>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</si>
  <si>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</si>
  <si>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</si>
  <si>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</si>
  <si>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</si>
  <si>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</si>
  <si>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</si>
  <si>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</si>
  <si>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</si>
  <si>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</si>
  <si>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</si>
  <si>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</si>
  <si>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</si>
  <si>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</si>
  <si>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</si>
  <si>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</si>
  <si>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</si>
  <si>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</si>
  <si>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</si>
  <si>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</si>
  <si>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</si>
  <si>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</si>
  <si>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</si>
  <si>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</si>
  <si>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</si>
  <si>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</si>
  <si>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</si>
  <si>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</si>
  <si>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</si>
  <si>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</si>
  <si>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</si>
  <si>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</si>
  <si>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</si>
  <si>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</si>
  <si>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</si>
  <si>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</si>
  <si>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</si>
  <si>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</si>
  <si>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</si>
  <si>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</si>
  <si>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</si>
  <si>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</si>
  <si>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</si>
  <si>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</si>
  <si>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</si>
  <si>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</si>
  <si>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</si>
  <si>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</si>
  <si>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</si>
  <si>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</si>
  <si>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</si>
  <si>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</si>
  <si>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</si>
  <si>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</si>
  <si>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</si>
  <si>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</si>
  <si>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</si>
  <si>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</si>
  <si>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</si>
  <si>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</si>
  <si>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</si>
  <si>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</si>
  <si>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</si>
  <si>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</si>
  <si>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</si>
  <si>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</si>
  <si>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</si>
  <si>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</si>
  <si>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</si>
  <si>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</si>
  <si>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</si>
  <si>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</si>
  <si>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</si>
  <si>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</si>
  <si>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</si>
  <si>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</si>
  <si>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</si>
  <si>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</si>
  <si>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</si>
  <si>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</si>
  <si>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</si>
  <si>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</si>
  <si>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</si>
  <si>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</si>
  <si>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</si>
  <si>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</si>
  <si>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</si>
  <si>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</si>
  <si>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</si>
  <si>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</si>
  <si>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</si>
  <si>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</si>
  <si>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</si>
  <si>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</si>
  <si>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</si>
  <si>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</si>
  <si>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</si>
  <si>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</si>
  <si>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</si>
  <si>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</si>
  <si>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</si>
  <si>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</si>
  <si>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</si>
  <si>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</si>
  <si>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</si>
  <si>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</si>
  <si>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</si>
  <si>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</si>
  <si>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</si>
  <si>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</si>
  <si>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</si>
  <si>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</si>
  <si>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</si>
  <si>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</si>
  <si>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</si>
  <si>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</si>
  <si>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</si>
  <si>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</si>
  <si>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</si>
  <si>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</si>
  <si>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</si>
  <si>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</si>
  <si>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</si>
  <si>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</si>
  <si>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</si>
  <si>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</si>
  <si>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</si>
  <si>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</si>
  <si>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</si>
  <si>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</si>
  <si>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</si>
  <si>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</si>
  <si>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</si>
  <si>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</si>
  <si>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</si>
  <si>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</si>
  <si>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</si>
  <si>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</si>
  <si>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</si>
  <si>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</si>
  <si>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</si>
  <si>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</si>
  <si>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</si>
  <si>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</si>
  <si>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</si>
  <si>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</si>
  <si>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</si>
  <si>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</si>
  <si>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</si>
  <si>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</si>
  <si>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</si>
  <si>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</si>
  <si>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</si>
  <si>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</si>
  <si>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</si>
  <si>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</si>
  <si>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</si>
  <si>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</si>
  <si>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</si>
  <si>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</si>
  <si>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</si>
  <si>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</si>
  <si>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</si>
  <si>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</si>
  <si>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</si>
  <si>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</si>
  <si>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</si>
  <si>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</si>
  <si>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</si>
  <si>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</si>
  <si>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</si>
  <si>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</si>
  <si>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</si>
  <si>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</si>
  <si>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</si>
  <si>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</si>
  <si>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</si>
  <si>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</si>
  <si>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</si>
  <si>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</si>
  <si>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</si>
  <si>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</si>
  <si>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</si>
  <si>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</si>
  <si>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</si>
  <si>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</si>
  <si>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</si>
  <si>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</si>
  <si>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</si>
  <si>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</si>
  <si>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</si>
  <si>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</si>
  <si>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</si>
  <si>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</si>
  <si>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</si>
  <si>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</si>
  <si>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</si>
  <si>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</si>
  <si>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</si>
  <si>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</si>
  <si>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</si>
  <si>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</si>
  <si>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</si>
  <si>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</si>
  <si>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</si>
  <si>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</si>
  <si>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</si>
  <si>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</si>
  <si>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</si>
  <si>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</si>
  <si>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</si>
  <si>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</si>
  <si>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</si>
  <si>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</si>
  <si>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</si>
  <si>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</si>
  <si>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</si>
  <si>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</si>
  <si>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</si>
  <si>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</si>
  <si>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</si>
  <si>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</si>
  <si>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</si>
  <si>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</si>
  <si>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</si>
  <si>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</si>
  <si>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</si>
  <si>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</si>
  <si>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</si>
  <si>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</si>
  <si>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</si>
  <si>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</si>
  <si>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</si>
  <si>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</si>
  <si>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</si>
  <si>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</si>
  <si>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</si>
  <si>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</si>
  <si>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</si>
  <si>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</si>
  <si>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</si>
  <si>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</si>
  <si>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</si>
  <si>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</si>
  <si>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</si>
  <si>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</si>
  <si>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</si>
  <si>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</si>
  <si>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</si>
  <si>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</si>
  <si>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</si>
  <si>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</si>
  <si>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</si>
  <si>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</si>
  <si>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</si>
  <si>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</si>
  <si>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</si>
  <si>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</si>
  <si>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</si>
  <si>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</si>
  <si>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</si>
  <si>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</si>
  <si>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</si>
  <si>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</si>
  <si>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</si>
  <si>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</si>
  <si>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</si>
  <si>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</si>
  <si>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</si>
  <si>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</si>
  <si>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</si>
  <si>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</si>
  <si>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</si>
  <si>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</si>
  <si>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</si>
  <si>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</si>
  <si>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</si>
  <si>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</si>
  <si>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</si>
  <si>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</si>
  <si>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</si>
  <si>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</si>
  <si>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</si>
  <si>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</si>
  <si>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</si>
  <si>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</si>
  <si>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</si>
  <si>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</si>
  <si>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</si>
  <si>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</si>
  <si>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</si>
  <si>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</si>
  <si>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</si>
  <si>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</si>
  <si>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</si>
  <si>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</si>
  <si>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</si>
  <si>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</si>
  <si>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</si>
  <si>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</si>
  <si>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</si>
  <si>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</si>
  <si>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</si>
  <si>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</si>
  <si>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</si>
  <si>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</si>
  <si>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</si>
  <si>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</si>
  <si>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</si>
  <si>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</si>
  <si>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</si>
  <si>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</si>
  <si>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</si>
  <si>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</si>
  <si>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</si>
  <si>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</si>
  <si>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</si>
  <si>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</si>
  <si>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</si>
  <si>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</si>
  <si>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</si>
  <si>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</si>
  <si>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</si>
  <si>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</si>
  <si>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</si>
  <si>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</si>
  <si>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</si>
  <si>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</si>
  <si>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</si>
  <si>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</si>
  <si>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</si>
  <si>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</si>
  <si>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</si>
  <si>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</si>
  <si>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</si>
  <si>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</si>
  <si>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</si>
  <si>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</si>
  <si>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</si>
  <si>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</si>
  <si>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</si>
  <si>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</si>
  <si>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</si>
  <si>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</si>
  <si>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</si>
  <si>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</si>
  <si>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</si>
  <si>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</si>
  <si>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</si>
  <si>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</si>
  <si>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</si>
  <si>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</si>
  <si>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</si>
  <si>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</si>
  <si>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</si>
  <si>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</si>
  <si>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</si>
  <si>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</si>
  <si>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</si>
  <si>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</si>
  <si>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</si>
  <si>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</si>
  <si>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</si>
  <si>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</si>
  <si>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</si>
  <si>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</si>
  <si>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</si>
  <si>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</si>
  <si>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</si>
  <si>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</si>
  <si>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</si>
  <si>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</si>
  <si>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</si>
  <si>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</si>
  <si>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</si>
  <si>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</si>
  <si>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</si>
  <si>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</si>
  <si>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</si>
  <si>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</si>
  <si>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</si>
  <si>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</si>
  <si>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</si>
  <si>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</si>
  <si>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</si>
  <si>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</si>
  <si>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</si>
  <si>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</si>
  <si>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</si>
  <si>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</si>
  <si>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</si>
  <si>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</si>
  <si>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</si>
  <si>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</si>
  <si>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</si>
  <si>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</si>
  <si>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</si>
  <si>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</si>
  <si>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</si>
  <si>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</si>
  <si>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</si>
  <si>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</si>
  <si>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</si>
  <si>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</si>
  <si>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</si>
  <si>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</si>
  <si>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</si>
  <si>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</si>
  <si>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</si>
  <si>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</si>
  <si>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</si>
  <si>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</si>
  <si>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</si>
  <si>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</si>
  <si>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</si>
  <si>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</si>
  <si>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</si>
  <si>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</si>
  <si>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</si>
  <si>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</si>
  <si>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</si>
  <si>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</si>
  <si>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</si>
  <si>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</si>
  <si>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</si>
  <si>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</si>
  <si>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</si>
  <si>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</si>
  <si>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</si>
  <si>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</si>
  <si>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</si>
  <si>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</si>
  <si>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</si>
  <si>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</si>
  <si>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</si>
  <si>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</si>
  <si>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</si>
  <si>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</si>
  <si>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</si>
  <si>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</si>
  <si>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</si>
  <si>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</si>
  <si>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</si>
  <si>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</si>
  <si>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</si>
  <si>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</si>
  <si>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</si>
  <si>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</si>
  <si>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</si>
  <si>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</si>
  <si>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</si>
  <si>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</si>
  <si>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</si>
  <si>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</si>
  <si>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</si>
  <si>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</si>
  <si>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</si>
  <si>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</si>
  <si>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</si>
  <si>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</si>
  <si>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</si>
  <si>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</si>
  <si>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</si>
  <si>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</si>
  <si>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</si>
  <si>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</si>
  <si>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</si>
  <si>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</si>
  <si>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</si>
  <si>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</si>
  <si>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</si>
  <si>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</si>
  <si>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</si>
  <si>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</si>
  <si>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</si>
  <si>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</si>
  <si>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</si>
  <si>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</si>
  <si>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</si>
  <si>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</si>
  <si>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</si>
  <si>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</si>
  <si>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</si>
  <si>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</si>
  <si>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</si>
  <si>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</si>
  <si>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</si>
  <si>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</si>
  <si>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</si>
  <si>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</si>
  <si>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</si>
  <si>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</si>
  <si>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</si>
  <si>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</si>
  <si>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</si>
  <si>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</si>
  <si>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</si>
  <si>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</si>
  <si>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</si>
  <si>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</si>
  <si>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</si>
  <si>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</si>
  <si>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</si>
  <si>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</si>
  <si>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</si>
  <si>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</si>
  <si>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</si>
  <si>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</si>
  <si>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</si>
  <si>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</si>
  <si>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</si>
  <si>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</si>
  <si>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</si>
  <si>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</si>
  <si>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</si>
  <si>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</si>
  <si>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</si>
  <si>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</si>
  <si>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</si>
  <si>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</si>
  <si>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</si>
  <si>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</si>
  <si>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</si>
  <si>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</si>
  <si>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</si>
  <si>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</si>
  <si>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</si>
  <si>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</si>
  <si>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</si>
  <si>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</si>
  <si>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</si>
  <si>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</si>
  <si>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</si>
  <si>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</si>
  <si>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</si>
  <si>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</si>
  <si>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</si>
  <si>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</si>
  <si>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</si>
  <si>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</si>
  <si>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</si>
  <si>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</si>
  <si>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</si>
  <si>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</si>
  <si>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</si>
  <si>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</si>
  <si>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</si>
  <si>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</si>
  <si>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</si>
  <si>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</si>
  <si>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</si>
  <si>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</si>
  <si>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</si>
  <si>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</si>
  <si>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</si>
  <si>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</si>
  <si>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</si>
  <si>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</si>
  <si>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</si>
  <si>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</si>
  <si>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</si>
  <si>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</si>
  <si>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</si>
  <si>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</si>
  <si>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</si>
  <si>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</si>
  <si>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</si>
  <si>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</si>
  <si>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</si>
  <si>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</si>
  <si>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</si>
  <si>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</si>
  <si>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</si>
  <si>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</si>
  <si>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</si>
  <si>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</si>
  <si>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</si>
  <si>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</si>
  <si>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</si>
  <si>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</si>
  <si>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</si>
  <si>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</si>
  <si>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</si>
  <si>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</si>
  <si>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</si>
  <si>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</si>
  <si>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</si>
  <si>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</si>
  <si>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</si>
  <si>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</si>
  <si>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</si>
  <si>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</si>
  <si>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</si>
  <si>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</si>
  <si>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</si>
  <si>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</si>
  <si>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</si>
  <si>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</si>
  <si>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</si>
  <si>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</si>
  <si>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</si>
  <si>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</si>
  <si>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</si>
  <si>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</si>
  <si>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</si>
  <si>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</si>
  <si>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</si>
  <si>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</si>
  <si>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</si>
  <si>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</si>
  <si>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</si>
  <si>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</si>
  <si>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</si>
  <si>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</si>
  <si>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</si>
  <si>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</si>
  <si>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</si>
  <si>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</si>
  <si>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</si>
  <si>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</si>
  <si>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</si>
  <si>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</si>
  <si>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</si>
  <si>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</si>
  <si>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</si>
  <si>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</si>
  <si>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</si>
  <si>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</si>
  <si>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</si>
  <si>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</si>
  <si>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</si>
  <si>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</si>
  <si>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</si>
  <si>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</si>
  <si>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</si>
  <si>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</si>
  <si>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</si>
  <si>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</si>
  <si>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</si>
  <si>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</si>
  <si>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</si>
  <si>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</si>
  <si>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</si>
  <si>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</si>
  <si>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</si>
  <si>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</si>
  <si>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</si>
  <si>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</si>
  <si>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</si>
  <si>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</si>
  <si>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</si>
  <si>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</si>
  <si>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</si>
  <si>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</si>
  <si>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</si>
  <si>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</si>
  <si>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</si>
  <si>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</si>
  <si>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</si>
  <si>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</si>
  <si>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</si>
  <si>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</si>
  <si>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</si>
  <si>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</si>
  <si>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</si>
  <si>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</si>
  <si>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</si>
  <si>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</si>
  <si>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</si>
  <si>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</si>
  <si>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</si>
  <si>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</si>
  <si>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</si>
  <si>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</si>
  <si>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</si>
  <si>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</si>
  <si>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</si>
  <si>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</si>
  <si>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</si>
  <si>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</si>
  <si>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</si>
  <si>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</si>
  <si>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</si>
  <si>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</si>
  <si>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</si>
  <si>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</si>
  <si>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</si>
  <si>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</si>
  <si>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</si>
  <si>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</si>
  <si>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</si>
  <si>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</si>
  <si>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</si>
  <si>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</si>
  <si>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</si>
  <si>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</si>
  <si>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</si>
  <si>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</si>
  <si>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</si>
  <si>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</si>
  <si>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</si>
  <si>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</si>
  <si>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</si>
  <si>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</si>
  <si>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</si>
  <si>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</si>
  <si>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</si>
  <si>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</si>
  <si>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</si>
  <si>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</si>
  <si>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</si>
  <si>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</si>
  <si>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</si>
  <si>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</si>
  <si>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</si>
  <si>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</si>
  <si>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</si>
  <si>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</si>
  <si>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</si>
  <si>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</si>
  <si>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</si>
  <si>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</si>
  <si>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</si>
  <si>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</si>
  <si>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</si>
  <si>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</si>
  <si>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</si>
  <si>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</si>
  <si>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</si>
  <si>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</si>
  <si>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</si>
  <si>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</si>
  <si>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</si>
  <si>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</si>
  <si>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</si>
  <si>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</si>
  <si>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</si>
  <si>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</si>
  <si>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</si>
  <si>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</si>
  <si>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</si>
  <si>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</si>
  <si>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</si>
  <si>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</si>
  <si>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</si>
  <si>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</si>
  <si>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</si>
  <si>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</si>
  <si>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</si>
  <si>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</si>
  <si>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</si>
  <si>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</si>
  <si>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</si>
  <si>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</si>
  <si>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</si>
  <si>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</si>
  <si>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</si>
  <si>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</si>
  <si>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</si>
  <si>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</si>
  <si>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</si>
  <si>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</si>
  <si>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</si>
  <si>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</si>
  <si>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</si>
  <si>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</si>
  <si>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</si>
  <si>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</si>
  <si>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</si>
  <si>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</si>
  <si>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</si>
  <si>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</si>
  <si>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</si>
  <si>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</si>
  <si>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</si>
  <si>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</si>
  <si>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</si>
  <si>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</si>
  <si>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</si>
  <si>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</si>
  <si>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</si>
  <si>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</si>
  <si>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</si>
  <si>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</si>
  <si>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</si>
  <si>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</si>
  <si>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</si>
  <si>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</si>
  <si>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</si>
  <si>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</si>
  <si>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</si>
  <si>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</si>
  <si>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</si>
  <si>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</si>
  <si>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</si>
  <si>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</si>
  <si>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</si>
  <si>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</si>
  <si>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</si>
  <si>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</si>
  <si>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</si>
  <si>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</si>
  <si>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</si>
  <si>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</si>
  <si>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</si>
  <si>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</si>
  <si>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</si>
  <si>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</si>
  <si>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</si>
  <si>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</si>
  <si>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</si>
  <si>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</si>
  <si>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</si>
  <si>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</si>
  <si>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</si>
  <si>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</si>
  <si>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</si>
  <si>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</si>
  <si>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</si>
  <si>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</si>
  <si>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</si>
  <si>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</si>
  <si>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</si>
  <si>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</si>
  <si>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</si>
  <si>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</si>
  <si>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</si>
  <si>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</si>
  <si>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</si>
  <si>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</si>
  <si>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</si>
  <si>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</si>
  <si>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</si>
  <si>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</si>
  <si>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</si>
  <si>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</si>
  <si>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</si>
  <si>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</si>
  <si>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</si>
  <si>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</si>
  <si>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</si>
  <si>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</si>
  <si>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</si>
  <si>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</si>
  <si>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</si>
  <si>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</si>
  <si>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</si>
  <si>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</si>
  <si>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</si>
  <si>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</si>
  <si>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</si>
  <si>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</si>
  <si>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</si>
  <si>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</si>
  <si>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</si>
  <si>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</si>
  <si>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</si>
  <si>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</si>
  <si>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</si>
  <si>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</si>
  <si>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</si>
  <si>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</si>
  <si>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</si>
  <si>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</si>
  <si>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</si>
  <si>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</si>
  <si>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</si>
  <si>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</si>
  <si>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</si>
  <si>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</si>
  <si>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</si>
  <si>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</si>
  <si>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</si>
  <si>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</si>
  <si>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</si>
  <si>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</si>
  <si>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</si>
  <si>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</si>
  <si>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</si>
  <si>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</si>
  <si>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</si>
  <si>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</si>
  <si>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</si>
  <si>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</si>
  <si>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</si>
  <si>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</si>
  <si>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</si>
  <si>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</si>
  <si>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</si>
  <si>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</si>
  <si>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</si>
  <si>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</si>
  <si>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</si>
  <si>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</si>
  <si>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</si>
  <si>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</si>
  <si>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</si>
  <si>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</si>
  <si>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</si>
  <si>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</si>
  <si>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</si>
  <si>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</si>
  <si>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</si>
  <si>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</si>
  <si>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</si>
  <si>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</si>
  <si>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</si>
  <si>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</si>
  <si>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</si>
  <si>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</si>
  <si>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</si>
  <si>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</si>
  <si>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</si>
  <si>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</si>
  <si>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</si>
  <si>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</si>
  <si>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</si>
  <si>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</si>
  <si>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</si>
  <si>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</si>
  <si>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</si>
  <si>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</si>
  <si>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</si>
  <si>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</si>
  <si>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</si>
  <si>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</si>
  <si>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</si>
  <si>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</si>
  <si>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</si>
  <si>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</si>
  <si>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</si>
  <si>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</si>
  <si>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</si>
  <si>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</si>
  <si>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</si>
  <si>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</si>
  <si>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</si>
  <si>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</si>
  <si>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</si>
  <si>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</si>
  <si>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</si>
  <si>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</si>
  <si>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</si>
  <si>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</si>
  <si>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</si>
  <si>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</si>
  <si>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</si>
  <si>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</si>
  <si>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</si>
  <si>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</si>
  <si>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</si>
  <si>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</si>
  <si>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</si>
  <si>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</si>
  <si>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</si>
  <si>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</si>
  <si>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</si>
  <si>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</si>
  <si>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</si>
  <si>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</si>
  <si>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</si>
  <si>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</si>
  <si>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</si>
  <si>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</si>
  <si>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</si>
  <si>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</si>
  <si>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</si>
  <si>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</si>
  <si>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</si>
  <si>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</si>
  <si>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</si>
  <si>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</si>
  <si>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</si>
  <si>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</si>
  <si>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</si>
  <si>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</si>
  <si>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</si>
  <si>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</si>
  <si>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</si>
  <si>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</si>
  <si>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</si>
  <si>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</si>
  <si>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</si>
  <si>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</si>
  <si>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</si>
  <si>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</si>
  <si>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</si>
  <si>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</si>
  <si>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</si>
  <si>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</si>
  <si>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</si>
  <si>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</si>
  <si>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</si>
  <si>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</si>
  <si>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</si>
  <si>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</si>
  <si>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</si>
  <si>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</si>
  <si>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</si>
  <si>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</si>
  <si>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</si>
  <si>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</si>
  <si>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</si>
  <si>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</si>
  <si>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</si>
  <si>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</si>
  <si>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</si>
  <si>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</si>
  <si>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</si>
  <si>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</si>
  <si>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</si>
  <si>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</si>
  <si>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</si>
  <si>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</si>
  <si>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</si>
  <si>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</si>
  <si>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</si>
  <si>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</si>
  <si>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</si>
  <si>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</si>
  <si>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</si>
  <si>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</si>
  <si>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</si>
  <si>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</si>
  <si>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</si>
  <si>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</si>
  <si>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</si>
  <si>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</si>
  <si>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</si>
  <si>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</si>
  <si>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</si>
  <si>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</si>
  <si>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</si>
  <si>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</si>
  <si>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</si>
  <si>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</si>
  <si>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</si>
  <si>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</si>
  <si>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</si>
  <si>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</si>
  <si>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</si>
  <si>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</si>
  <si>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</si>
  <si>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</si>
  <si>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</si>
  <si>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</si>
  <si>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</si>
  <si>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</si>
  <si>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</si>
  <si>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</si>
  <si>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</si>
  <si>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</si>
  <si>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</si>
  <si>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</si>
  <si>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</si>
  <si>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</si>
  <si>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</si>
  <si>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</si>
  <si>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</si>
  <si>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</si>
  <si>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</si>
  <si>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</si>
  <si>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</si>
  <si>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</si>
  <si>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</si>
  <si>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</si>
  <si>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</si>
  <si>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</si>
  <si>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</si>
  <si>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</si>
  <si>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</si>
  <si>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</si>
  <si>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</si>
  <si>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</si>
  <si>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</si>
  <si>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</si>
  <si>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</si>
  <si>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</si>
  <si>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</si>
  <si>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</si>
  <si>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</si>
  <si>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</si>
  <si>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</si>
  <si>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</si>
  <si>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</si>
  <si>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</si>
  <si>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</si>
  <si>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</si>
  <si>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</si>
  <si>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</si>
  <si>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</si>
  <si>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</si>
  <si>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</si>
  <si>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</si>
  <si>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</si>
  <si>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</si>
  <si>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</si>
  <si>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</si>
  <si>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</si>
  <si>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</si>
  <si>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</si>
  <si>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</si>
  <si>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</si>
  <si>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</si>
  <si>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</si>
  <si>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</si>
  <si>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</si>
  <si>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</si>
  <si>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</si>
  <si>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</si>
  <si>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</si>
  <si>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</si>
  <si>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</si>
  <si>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</si>
  <si>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</si>
  <si>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</si>
  <si>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</si>
  <si>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</si>
  <si>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</si>
  <si>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</si>
  <si>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</si>
  <si>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</si>
  <si>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</si>
  <si>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</si>
  <si>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</si>
  <si>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</si>
  <si>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</si>
  <si>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</si>
  <si>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</si>
  <si>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</si>
  <si>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</si>
  <si>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</si>
  <si>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</si>
  <si>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</si>
  <si>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</si>
  <si>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</si>
  <si>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</si>
  <si>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</si>
  <si>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</si>
  <si>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</si>
  <si>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</si>
  <si>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</si>
  <si>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</si>
  <si>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</si>
  <si>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</si>
  <si>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</si>
  <si>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</si>
  <si>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</si>
  <si>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</si>
  <si>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</si>
  <si>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</si>
  <si>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</si>
  <si>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</si>
  <si>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</si>
  <si>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</si>
  <si>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</si>
  <si>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</si>
  <si>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</si>
  <si>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</si>
  <si>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</si>
  <si>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</si>
  <si>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</si>
  <si>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</si>
  <si>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</si>
  <si>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</si>
  <si>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</si>
  <si>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</si>
  <si>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</si>
  <si>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</si>
  <si>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</si>
  <si>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</si>
  <si>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</si>
  <si>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</si>
  <si>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</si>
  <si>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</si>
  <si>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</si>
  <si>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</si>
  <si>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</si>
  <si>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</si>
  <si>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</si>
  <si>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</si>
  <si>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</si>
  <si>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</si>
  <si>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</si>
  <si>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</si>
  <si>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</si>
  <si>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</si>
  <si>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</si>
  <si>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</si>
  <si>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</si>
  <si>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</si>
  <si>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</si>
  <si>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</si>
  <si>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</si>
  <si>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</si>
  <si>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</si>
  <si>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</si>
  <si>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</si>
  <si>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</si>
  <si>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</si>
  <si>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</si>
  <si>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</si>
  <si>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</si>
  <si>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</si>
  <si>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</si>
  <si>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</si>
  <si>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</si>
  <si>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</si>
  <si>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</si>
  <si>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</si>
  <si>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</si>
  <si>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</si>
  <si>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</si>
  <si>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</si>
  <si>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</si>
  <si>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</si>
  <si>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</si>
  <si>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</si>
  <si>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</si>
  <si>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</si>
  <si>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</si>
  <si>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</si>
  <si>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</si>
  <si>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</si>
  <si>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</si>
  <si>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</si>
  <si>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</si>
  <si>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</si>
  <si>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</si>
  <si>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</si>
  <si>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</si>
  <si>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</si>
  <si>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</si>
  <si>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</si>
  <si>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</si>
  <si>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</si>
  <si>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</si>
  <si>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</si>
  <si>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</si>
  <si>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</si>
  <si>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</si>
  <si>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</si>
  <si>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</si>
  <si>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</si>
  <si>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</si>
  <si>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</si>
  <si>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</si>
  <si>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</si>
  <si>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</si>
  <si>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</si>
  <si>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</si>
  <si>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</si>
  <si>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</si>
  <si>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</si>
  <si>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</si>
  <si>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</si>
  <si>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</si>
  <si>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</si>
  <si>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</si>
  <si>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</si>
  <si>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</si>
  <si>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</si>
  <si>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</si>
  <si>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</si>
  <si>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</si>
  <si>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</si>
  <si>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</si>
  <si>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</si>
  <si>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</si>
  <si>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</si>
  <si>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</si>
  <si>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</si>
  <si>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</si>
  <si>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</si>
  <si>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</si>
  <si>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</si>
  <si>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</si>
  <si>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</si>
  <si>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</si>
  <si>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</si>
  <si>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</si>
  <si>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</si>
  <si>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</si>
  <si>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</si>
  <si>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</si>
  <si>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</si>
  <si>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</si>
  <si>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</si>
  <si>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</si>
  <si>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</si>
  <si>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</si>
  <si>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</si>
  <si>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</si>
  <si>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</si>
  <si>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</si>
  <si>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</si>
  <si>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</si>
  <si>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</si>
  <si>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</si>
  <si>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</si>
  <si>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</si>
  <si>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</si>
  <si>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</si>
  <si>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</si>
  <si>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</si>
  <si>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</si>
  <si>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</si>
  <si>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</si>
  <si>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</si>
  <si>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</si>
  <si>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</si>
  <si>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</si>
  <si>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</si>
  <si>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</si>
  <si>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</si>
  <si>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</si>
  <si>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</si>
  <si>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</si>
  <si>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</si>
  <si>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</si>
  <si>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</si>
  <si>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</si>
  <si>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</si>
  <si>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</si>
  <si>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</si>
  <si>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</si>
  <si>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</si>
  <si>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</si>
  <si>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</si>
  <si>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</si>
  <si>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</si>
  <si>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</si>
  <si>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</si>
  <si>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</si>
  <si>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</si>
  <si>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</si>
  <si>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</si>
  <si>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</si>
  <si>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</si>
  <si>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</si>
  <si>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</si>
  <si>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</si>
  <si>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</si>
  <si>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</si>
  <si>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</si>
  <si>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</si>
  <si>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</si>
  <si>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</si>
  <si>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</si>
  <si>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</si>
  <si>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</si>
  <si>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</si>
  <si>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</si>
  <si>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</si>
  <si>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</si>
  <si>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</si>
  <si>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</si>
  <si>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</si>
  <si>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</si>
  <si>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</si>
  <si>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</si>
  <si>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</si>
  <si>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</si>
  <si>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</si>
  <si>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</si>
  <si>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</si>
  <si>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</si>
  <si>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</si>
  <si>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</si>
  <si>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</si>
  <si>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</si>
  <si>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</si>
  <si>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</si>
  <si>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</si>
  <si>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</si>
  <si>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</si>
  <si>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</si>
  <si>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</si>
  <si>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</si>
  <si>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</si>
  <si>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</si>
  <si>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</si>
  <si>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</si>
  <si>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</si>
  <si>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</si>
  <si>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</si>
  <si>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</si>
  <si>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</si>
  <si>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</si>
  <si>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</si>
  <si>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</si>
  <si>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</si>
  <si>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</si>
  <si>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</si>
  <si>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</si>
  <si>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</si>
  <si>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</si>
  <si>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</si>
  <si>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</si>
  <si>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</si>
  <si>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</si>
  <si>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</si>
  <si>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</si>
  <si>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</si>
  <si>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</si>
  <si>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</si>
  <si>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</si>
  <si>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</si>
  <si>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</si>
  <si>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</si>
  <si>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</si>
  <si>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</si>
  <si>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</si>
  <si>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</si>
  <si>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</si>
  <si>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</si>
  <si>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</si>
  <si>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</si>
  <si>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</si>
  <si>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</si>
  <si>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</si>
  <si>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</si>
  <si>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</si>
  <si>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</si>
  <si>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</si>
  <si>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</si>
  <si>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</si>
  <si>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</si>
  <si>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</si>
  <si>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</si>
  <si>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</si>
  <si>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</si>
  <si>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</si>
  <si>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</si>
  <si>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</si>
  <si>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</si>
  <si>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</si>
  <si>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</si>
  <si>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</si>
  <si>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</si>
  <si>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</si>
  <si>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</si>
  <si>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</si>
  <si>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</si>
  <si>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</si>
  <si>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</si>
  <si>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</si>
  <si>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</si>
  <si>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</si>
  <si>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</si>
  <si>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</si>
  <si>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</si>
  <si>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</si>
  <si>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</si>
  <si>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</si>
  <si>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</si>
  <si>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</si>
  <si>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</si>
  <si>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</si>
  <si>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</si>
  <si>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</si>
  <si>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</si>
  <si>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</si>
  <si>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</si>
  <si>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</si>
  <si>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</si>
  <si>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</si>
  <si>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</si>
  <si>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</si>
  <si>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</si>
  <si>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</si>
  <si>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</si>
  <si>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</si>
  <si>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</si>
  <si>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</si>
  <si>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</si>
  <si>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</si>
  <si>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</si>
  <si>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</si>
  <si>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</si>
  <si>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</si>
  <si>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</si>
  <si>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</si>
  <si>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</si>
  <si>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</si>
  <si>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</si>
  <si>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</si>
  <si>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</si>
  <si>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</si>
  <si>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</si>
  <si>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</si>
  <si>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</si>
  <si>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</si>
  <si>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</si>
  <si>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</si>
  <si>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</si>
  <si>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</si>
  <si>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</si>
  <si>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</si>
  <si>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</si>
  <si>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</si>
  <si>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</si>
  <si>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</si>
  <si>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</si>
  <si>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</si>
  <si>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</si>
  <si>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</si>
  <si>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</si>
  <si>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</si>
  <si>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</si>
  <si>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</si>
  <si>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</si>
  <si>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</si>
  <si>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</si>
  <si>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</si>
  <si>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</si>
  <si>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</si>
  <si>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</si>
  <si>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</si>
  <si>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</si>
  <si>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</si>
  <si>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</si>
  <si>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</si>
  <si>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</si>
  <si>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</si>
  <si>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</si>
  <si>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</si>
  <si>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</si>
  <si>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</si>
  <si>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</si>
  <si>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</si>
  <si>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</si>
  <si>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</si>
  <si>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</si>
  <si>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</si>
  <si>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</si>
  <si>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</si>
  <si>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</si>
  <si>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</si>
  <si>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</si>
  <si>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</si>
  <si>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</si>
  <si>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</si>
  <si>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</si>
  <si>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</si>
  <si>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</si>
  <si>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</si>
  <si>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</si>
  <si>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</si>
  <si>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</si>
  <si>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</si>
  <si>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</si>
  <si>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</si>
  <si>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</si>
  <si>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</si>
  <si>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</si>
  <si>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</si>
  <si>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</si>
  <si>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</si>
  <si>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</si>
  <si>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</si>
  <si>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</si>
  <si>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</si>
  <si>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</si>
  <si>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</si>
  <si>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</si>
  <si>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</si>
  <si>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</si>
  <si>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</si>
  <si>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</si>
  <si>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</si>
  <si>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</si>
  <si>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</si>
  <si>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</si>
  <si>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</si>
  <si>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</si>
  <si>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</si>
  <si>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</si>
  <si>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</si>
  <si>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</si>
  <si>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</si>
  <si>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</si>
  <si>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</si>
  <si>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</si>
  <si>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</si>
  <si>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</si>
  <si>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</si>
  <si>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</si>
  <si>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</si>
  <si>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</si>
  <si>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</si>
  <si>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</si>
  <si>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</si>
  <si>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</si>
  <si>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</si>
  <si>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</si>
  <si>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</si>
  <si>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</si>
  <si>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</si>
  <si>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</si>
  <si>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</si>
  <si>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</si>
  <si>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</si>
  <si>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</si>
  <si>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</si>
  <si>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</si>
  <si>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</si>
  <si>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</si>
  <si>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</si>
  <si>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</si>
  <si>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</si>
  <si>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</si>
  <si>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</si>
  <si>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</si>
  <si>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</si>
  <si>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</si>
  <si>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</si>
  <si>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</si>
  <si>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</si>
  <si>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</si>
  <si>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</si>
  <si>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</si>
  <si>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</si>
  <si>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</si>
  <si>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</si>
  <si>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</si>
  <si>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</si>
  <si>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</si>
  <si>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</si>
  <si>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</si>
  <si>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</si>
  <si>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</si>
  <si>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</si>
  <si>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</si>
  <si>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</si>
  <si>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</si>
  <si>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</si>
  <si>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</si>
  <si>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</si>
  <si>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</si>
  <si>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</si>
  <si>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</si>
  <si>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</si>
  <si>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</si>
  <si>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</si>
  <si>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</si>
  <si>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</si>
  <si>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</si>
  <si>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</si>
  <si>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</si>
  <si>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</si>
  <si>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</si>
  <si>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</si>
  <si>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</si>
  <si>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</si>
  <si>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</si>
  <si>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</si>
  <si>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</si>
  <si>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</si>
  <si>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</si>
  <si>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</si>
  <si>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</si>
  <si>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</si>
  <si>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</si>
  <si>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</si>
  <si>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</si>
  <si>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</si>
  <si>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</si>
  <si>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</si>
  <si>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</si>
  <si>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</si>
  <si>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</si>
  <si>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</si>
  <si>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</si>
  <si>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</si>
  <si>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</si>
  <si>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</si>
  <si>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</si>
  <si>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</si>
  <si>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</si>
  <si>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</si>
  <si>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</si>
  <si>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</si>
  <si>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</si>
  <si>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</si>
  <si>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</si>
  <si>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</si>
  <si>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</si>
  <si>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</si>
  <si>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</si>
  <si>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</si>
  <si>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</si>
  <si>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</si>
  <si>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</si>
  <si>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</si>
  <si>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</si>
  <si>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</si>
  <si>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</si>
  <si>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</si>
  <si>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</si>
  <si>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</si>
  <si>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</si>
  <si>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</si>
  <si>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</si>
  <si>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</si>
  <si>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</si>
  <si>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</si>
  <si>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</si>
  <si>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</si>
  <si>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</si>
  <si>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</si>
  <si>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</si>
  <si>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</si>
  <si>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</si>
  <si>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</si>
  <si>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</si>
  <si>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</si>
  <si>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</si>
  <si>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</si>
  <si>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</si>
  <si>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</si>
  <si>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</si>
  <si>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</si>
  <si>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</si>
  <si>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</si>
  <si>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</si>
  <si>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</si>
  <si>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</si>
  <si>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</si>
  <si>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</si>
  <si>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</si>
  <si>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</si>
  <si>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</si>
  <si>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</si>
  <si>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</si>
  <si>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</si>
  <si>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</si>
  <si>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</si>
  <si>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</si>
  <si>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</si>
  <si>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</si>
  <si>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</si>
  <si>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</si>
  <si>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</si>
  <si>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</si>
  <si>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</si>
  <si>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</si>
  <si>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</si>
  <si>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</si>
  <si>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</si>
  <si>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</si>
  <si>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</si>
  <si>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</si>
  <si>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</si>
  <si>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</si>
  <si>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</si>
  <si>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</si>
  <si>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</si>
  <si>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</si>
  <si>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</si>
  <si>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</si>
  <si>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</si>
  <si>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</si>
  <si>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</si>
  <si>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</si>
  <si>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</si>
  <si>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</si>
  <si>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</si>
  <si>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</si>
  <si>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</si>
  <si>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</si>
  <si>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</si>
  <si>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</si>
  <si>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</si>
  <si>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</si>
  <si>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</si>
  <si>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</si>
  <si>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</si>
  <si>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</si>
  <si>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</si>
  <si>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</si>
  <si>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</si>
  <si>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</si>
  <si>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</si>
  <si>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</si>
  <si>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</si>
  <si>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</si>
  <si>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</si>
  <si>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</si>
  <si>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</si>
  <si>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</si>
  <si>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</si>
  <si>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</si>
  <si>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</si>
  <si>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</si>
  <si>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</si>
  <si>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</si>
  <si>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</si>
  <si>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</si>
  <si>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</si>
  <si>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</si>
  <si>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</si>
  <si>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</si>
  <si>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</si>
  <si>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</si>
  <si>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</si>
  <si>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</si>
  <si>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</si>
  <si>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</si>
  <si>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</si>
  <si>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</si>
  <si>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</si>
  <si>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</si>
  <si>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</si>
  <si>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</si>
  <si>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</si>
  <si>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</si>
  <si>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</si>
  <si>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</si>
  <si>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</si>
  <si>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</si>
  <si>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</si>
  <si>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</si>
  <si>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</si>
  <si>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</si>
  <si>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</si>
  <si>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</si>
  <si>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</si>
  <si>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</si>
  <si>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</si>
  <si>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</si>
  <si>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</si>
  <si>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</si>
  <si>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</si>
  <si>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</si>
  <si>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</si>
  <si>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</si>
  <si>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</si>
  <si>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</si>
  <si>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</si>
  <si>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</si>
  <si>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</si>
  <si>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</si>
  <si>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</si>
  <si>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</si>
  <si>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</si>
  <si>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</si>
  <si>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</si>
  <si>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</si>
  <si>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</si>
  <si>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</si>
  <si>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</si>
  <si>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</si>
  <si>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</si>
  <si>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</si>
  <si>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</si>
  <si>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</si>
  <si>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</si>
  <si>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</si>
  <si>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</si>
  <si>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</si>
  <si>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</si>
  <si>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</si>
  <si>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</si>
  <si>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</si>
  <si>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</si>
  <si>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</si>
  <si>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</si>
  <si>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</si>
  <si>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</si>
  <si>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</si>
  <si>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</si>
  <si>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</si>
  <si>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</si>
  <si>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</si>
  <si>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</si>
  <si>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</si>
  <si>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</si>
  <si>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</si>
  <si>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</si>
  <si>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</si>
  <si>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</si>
  <si>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</si>
  <si>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</si>
  <si>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</si>
  <si>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</si>
  <si>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</si>
  <si>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</si>
  <si>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</si>
  <si>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</si>
  <si>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</si>
  <si>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</si>
  <si>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</si>
  <si>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</si>
  <si>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</si>
  <si>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</si>
  <si>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</si>
  <si>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</si>
  <si>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</si>
  <si>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</si>
  <si>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</si>
  <si>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</si>
  <si>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</si>
  <si>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</si>
  <si>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</si>
  <si>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</si>
  <si>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</si>
  <si>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</si>
  <si>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</si>
  <si>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</si>
  <si>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</si>
  <si>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</si>
  <si>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</si>
  <si>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</si>
  <si>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</si>
  <si>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</si>
  <si>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</si>
  <si>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</si>
  <si>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</si>
  <si>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</si>
  <si>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</si>
  <si>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</si>
  <si>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</si>
  <si>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</si>
  <si>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</si>
  <si>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</si>
  <si>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</si>
  <si>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</si>
  <si>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</si>
  <si>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</si>
  <si>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</si>
  <si>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</si>
  <si>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</si>
  <si>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</si>
  <si>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</si>
  <si>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</si>
  <si>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</si>
  <si>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</si>
  <si>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</si>
  <si>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</si>
  <si>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</si>
  <si>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</si>
  <si>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</si>
  <si>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</si>
  <si>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</si>
  <si>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</si>
  <si>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</si>
  <si>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</si>
  <si>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</si>
  <si>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</si>
  <si>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</si>
  <si>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</si>
  <si>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</si>
  <si>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</si>
  <si>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</si>
  <si>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</si>
  <si>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</si>
  <si>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</si>
  <si>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</si>
  <si>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</si>
  <si>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</si>
  <si>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</si>
  <si>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</si>
  <si>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</si>
  <si>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</si>
  <si>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</si>
  <si>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</si>
  <si>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</si>
  <si>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</si>
  <si>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</si>
  <si>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</si>
  <si>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</si>
  <si>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</si>
  <si>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</si>
  <si>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</si>
  <si>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</si>
  <si>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</si>
  <si>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</si>
  <si>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</si>
  <si>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</si>
  <si>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</si>
  <si>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</si>
  <si>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</si>
  <si>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</si>
  <si>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</si>
  <si>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</si>
  <si>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</si>
  <si>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</si>
  <si>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</si>
  <si>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</si>
  <si>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</si>
  <si>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</si>
  <si>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</si>
  <si>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</si>
  <si>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</si>
  <si>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</si>
  <si>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</si>
  <si>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</si>
  <si>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</si>
  <si>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</si>
  <si>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</si>
  <si>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</si>
  <si>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</si>
  <si>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</si>
  <si>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</si>
  <si>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</si>
  <si>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</si>
  <si>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</si>
  <si>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</si>
  <si>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</si>
  <si>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</si>
  <si>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</si>
  <si>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</si>
  <si>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</si>
  <si>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</si>
  <si>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</si>
  <si>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</si>
  <si>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</si>
  <si>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</si>
  <si>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</si>
  <si>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</si>
  <si>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</si>
  <si>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</si>
  <si>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</si>
  <si>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</si>
  <si>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</si>
  <si>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</si>
  <si>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</si>
  <si>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</si>
  <si>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</si>
  <si>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</si>
  <si>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</si>
  <si>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</si>
  <si>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</si>
  <si>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</si>
  <si>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</si>
  <si>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</si>
  <si>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</si>
  <si>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</si>
  <si>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</si>
  <si>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</si>
  <si>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</si>
  <si>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</si>
  <si>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</si>
  <si>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</si>
  <si>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</si>
  <si>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</si>
  <si>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</si>
  <si>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</si>
  <si>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</si>
  <si>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</si>
  <si>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</si>
  <si>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</si>
  <si>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</si>
  <si>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</si>
  <si>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</si>
  <si>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</si>
  <si>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</si>
  <si>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</si>
  <si>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</si>
  <si>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</si>
  <si>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</si>
  <si>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</si>
  <si>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</si>
  <si>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</si>
  <si>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</si>
  <si>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</si>
  <si>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</si>
  <si>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</si>
  <si>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</si>
  <si>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</si>
  <si>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</si>
  <si>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</si>
  <si>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</si>
  <si>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</si>
  <si>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</si>
  <si>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</si>
  <si>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</si>
  <si>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</si>
  <si>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</si>
  <si>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</si>
  <si>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</si>
  <si>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</si>
  <si>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</si>
  <si>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</si>
  <si>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</si>
  <si>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</si>
  <si>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</si>
  <si>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</si>
  <si>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</si>
  <si>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</si>
  <si>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</si>
  <si>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</si>
  <si>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</si>
  <si>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</si>
  <si>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</si>
  <si>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</si>
  <si>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</si>
  <si>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</si>
  <si>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</si>
  <si>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</si>
  <si>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</si>
  <si>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</si>
  <si>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</si>
  <si>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</si>
  <si>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</si>
  <si>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</si>
  <si>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</si>
  <si>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</si>
  <si>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</si>
  <si>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</si>
  <si>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</si>
  <si>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</si>
  <si>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</si>
  <si>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</si>
  <si>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</si>
  <si>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</si>
  <si>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</si>
  <si>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</si>
  <si>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</si>
  <si>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</si>
  <si>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</si>
  <si>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</si>
  <si>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</si>
  <si>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</si>
  <si>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</si>
  <si>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</si>
  <si>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</si>
  <si>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</si>
  <si>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</si>
  <si>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</si>
  <si>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</si>
  <si>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</si>
  <si>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</si>
  <si>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</si>
  <si>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</si>
  <si>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</si>
  <si>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</si>
  <si>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</si>
  <si>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</si>
  <si>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</si>
  <si>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</si>
  <si>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</si>
  <si>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</si>
  <si>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</si>
  <si>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</si>
  <si>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</si>
  <si>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</si>
  <si>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</si>
  <si>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</si>
  <si>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</si>
  <si>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</si>
  <si>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</si>
  <si>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</si>
  <si>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</si>
  <si>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</si>
  <si>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</si>
  <si>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</si>
  <si>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</si>
  <si>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</si>
  <si>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</si>
  <si>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</si>
  <si>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</si>
  <si>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</si>
  <si>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</si>
  <si>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</si>
  <si>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</si>
  <si>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</si>
  <si>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</si>
  <si>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</si>
  <si>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</si>
  <si>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</si>
  <si>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</si>
  <si>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</si>
  <si>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</si>
  <si>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</si>
  <si>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</si>
  <si>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</si>
  <si>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</si>
  <si>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</si>
  <si>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</si>
  <si>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</si>
  <si>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</si>
  <si>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</si>
  <si>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</si>
  <si>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</si>
  <si>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</si>
  <si>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</si>
  <si>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</si>
  <si>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</si>
  <si>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</si>
  <si>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</si>
  <si>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</si>
  <si>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</si>
  <si>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</si>
  <si>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</si>
  <si>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</si>
  <si>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</si>
  <si>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</si>
  <si>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</si>
  <si>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</si>
  <si>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</si>
  <si>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</si>
  <si>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</si>
  <si>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</si>
  <si>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</si>
  <si>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</si>
  <si>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</si>
  <si>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</si>
  <si>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</si>
  <si>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</si>
  <si>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</si>
  <si>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</si>
  <si>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</si>
  <si>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</si>
  <si>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</si>
  <si>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</si>
  <si>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</si>
  <si>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</si>
  <si>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</si>
  <si>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</si>
  <si>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</si>
  <si>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</si>
  <si>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</si>
  <si>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</si>
  <si>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</si>
  <si>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</si>
  <si>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</si>
  <si>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</si>
  <si>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</si>
  <si>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</si>
  <si>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</si>
  <si>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</si>
  <si>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</si>
  <si>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</si>
  <si>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</si>
  <si>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</si>
  <si>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</si>
  <si>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</si>
  <si>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</si>
  <si>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</si>
  <si>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</si>
  <si>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</si>
  <si>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</si>
  <si>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</si>
  <si>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</si>
  <si>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</si>
  <si>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</si>
  <si>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</si>
  <si>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</si>
  <si>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</si>
  <si>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</si>
  <si>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</si>
  <si>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</si>
  <si>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</si>
  <si>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</si>
  <si>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</si>
  <si>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</si>
  <si>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</si>
  <si>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</si>
  <si>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</si>
  <si>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</si>
  <si>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</si>
  <si>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</si>
  <si>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</si>
  <si>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</si>
  <si>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</si>
  <si>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</si>
  <si>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</si>
  <si>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</si>
  <si>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</si>
  <si>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</si>
  <si>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</si>
  <si>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</si>
  <si>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</si>
  <si>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</si>
  <si>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</si>
  <si>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</si>
  <si>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</si>
  <si>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</si>
  <si>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</si>
  <si>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</si>
  <si>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</si>
  <si>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</si>
  <si>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</si>
  <si>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</si>
  <si>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</si>
  <si>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</si>
  <si>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</si>
  <si>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</si>
  <si>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</si>
  <si>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</si>
  <si>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</si>
  <si>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</si>
  <si>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</si>
  <si>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</si>
  <si>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</si>
  <si>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</si>
  <si>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</si>
  <si>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</si>
  <si>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</si>
  <si>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</si>
  <si>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</si>
  <si>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</si>
  <si>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</si>
  <si>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</si>
  <si>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</si>
  <si>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</si>
  <si>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</si>
  <si>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</si>
  <si>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</si>
  <si>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</si>
  <si>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</si>
  <si>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</si>
  <si>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</si>
  <si>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</si>
  <si>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</si>
  <si>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</si>
  <si>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</si>
  <si>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</si>
  <si>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</si>
  <si>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</si>
  <si>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</si>
  <si>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</si>
  <si>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</si>
  <si>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</si>
  <si>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</si>
  <si>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</si>
  <si>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</si>
  <si>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</si>
  <si>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</si>
  <si>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</si>
  <si>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</si>
  <si>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</si>
  <si>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</si>
  <si>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</si>
  <si>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</si>
  <si>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</si>
  <si>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</si>
  <si>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</si>
  <si>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</si>
  <si>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</si>
  <si>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</si>
  <si>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</si>
  <si>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</si>
  <si>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</si>
  <si>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</si>
  <si>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</si>
  <si>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</si>
  <si>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</si>
  <si>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</si>
  <si>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</si>
  <si>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</si>
  <si>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</si>
  <si>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</si>
  <si>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</si>
  <si>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</si>
  <si>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</si>
  <si>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</si>
  <si>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</si>
  <si>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</si>
  <si>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</si>
  <si>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</si>
  <si>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</si>
  <si>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</si>
  <si>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</si>
  <si>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</si>
  <si>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</si>
  <si>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</si>
  <si>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</si>
  <si>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</si>
  <si>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</si>
  <si>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</si>
  <si>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</si>
  <si>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</si>
  <si>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</si>
  <si>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</si>
  <si>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</si>
  <si>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</si>
  <si>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</si>
  <si>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</si>
  <si>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</si>
  <si>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</si>
  <si>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</si>
  <si>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</si>
  <si>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</si>
  <si>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</si>
  <si>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</si>
  <si>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</si>
  <si>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</si>
  <si>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</si>
  <si>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</si>
  <si>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</si>
  <si>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</si>
  <si>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</si>
  <si>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</si>
  <si>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</si>
  <si>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</si>
  <si>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</si>
  <si>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</si>
  <si>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</si>
  <si>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</si>
  <si>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</si>
  <si>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</si>
  <si>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</si>
  <si>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</si>
  <si>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</si>
  <si>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</si>
  <si>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</si>
  <si>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</si>
  <si>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</si>
  <si>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</si>
  <si>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</si>
  <si>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</si>
  <si>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</si>
  <si>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</si>
  <si>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</si>
  <si>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</si>
  <si>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</si>
  <si>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</si>
  <si>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</si>
  <si>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</si>
  <si>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</si>
  <si>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</si>
  <si>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</si>
  <si>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</si>
  <si>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</si>
  <si>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</si>
  <si>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</si>
  <si>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</si>
  <si>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</si>
  <si>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</si>
  <si>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</si>
  <si>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</si>
  <si>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</si>
  <si>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</si>
  <si>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</si>
  <si>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</si>
  <si>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</si>
  <si>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</si>
  <si>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</si>
  <si>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</si>
  <si>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</si>
  <si>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</si>
  <si>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</si>
  <si>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</si>
  <si>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</si>
  <si>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</si>
  <si>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</si>
  <si>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</si>
  <si>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</si>
  <si>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</si>
  <si>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</si>
  <si>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</si>
  <si>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</si>
  <si>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</si>
  <si>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</si>
  <si>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</si>
  <si>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</si>
  <si>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</si>
  <si>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</si>
  <si>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</si>
  <si>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</si>
  <si>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</si>
  <si>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</si>
  <si>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</si>
  <si>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</si>
  <si>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</si>
  <si>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</si>
  <si>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</si>
  <si>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</si>
  <si>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</si>
  <si>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</si>
  <si>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</si>
  <si>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</si>
  <si>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</si>
  <si>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</si>
  <si>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</si>
  <si>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</si>
  <si>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</si>
  <si>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</si>
  <si>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</si>
  <si>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</si>
  <si>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</si>
  <si>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</si>
  <si>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</si>
  <si>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</si>
  <si>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</si>
  <si>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</si>
  <si>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</si>
  <si>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</si>
  <si>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</si>
  <si>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</si>
  <si>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</si>
  <si>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</si>
  <si>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</si>
  <si>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</si>
  <si>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</si>
  <si>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</si>
  <si>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</si>
  <si>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</si>
  <si>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</si>
  <si>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</si>
  <si>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</si>
  <si>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</si>
  <si>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</si>
  <si>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</si>
  <si>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</si>
  <si>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</si>
  <si>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</si>
  <si>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</si>
  <si>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</si>
  <si>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</si>
  <si>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</si>
  <si>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</si>
  <si>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</si>
  <si>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</si>
  <si>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</si>
  <si>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</si>
  <si>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</si>
  <si>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</si>
  <si>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</si>
  <si>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</si>
  <si>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</si>
  <si>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</si>
  <si>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</si>
  <si>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</si>
  <si>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</si>
  <si>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</si>
  <si>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</si>
  <si>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</si>
  <si>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</si>
  <si>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</si>
  <si>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</si>
  <si>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</si>
  <si>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</si>
  <si>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</si>
  <si>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</si>
  <si>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</si>
  <si>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</si>
  <si>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</si>
  <si>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</si>
  <si>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</si>
  <si>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</si>
  <si>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</si>
  <si>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</si>
  <si>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</si>
  <si>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</si>
  <si>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</si>
  <si>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</si>
  <si>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</si>
  <si>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</si>
  <si>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</si>
  <si>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</si>
  <si>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</si>
  <si>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</si>
  <si>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</si>
  <si>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</si>
  <si>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</si>
  <si>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</si>
  <si>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</si>
  <si>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</si>
  <si>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</si>
  <si>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</si>
  <si>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</si>
  <si>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</si>
  <si>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</si>
  <si>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</si>
  <si>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</si>
  <si>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</si>
  <si>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</si>
  <si>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</si>
  <si>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</si>
  <si>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</si>
  <si>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</si>
  <si>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</si>
  <si>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</si>
  <si>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</si>
  <si>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</si>
  <si>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</si>
  <si>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</si>
  <si>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</si>
  <si>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</si>
  <si>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</si>
  <si>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</si>
  <si>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</si>
  <si>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</si>
  <si>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</si>
  <si>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</si>
  <si>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</si>
  <si>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</si>
  <si>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</si>
  <si>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</si>
  <si>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</si>
  <si>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</si>
  <si>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</si>
  <si>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</si>
  <si>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</si>
  <si>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</si>
  <si>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</si>
  <si>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</si>
  <si>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</si>
  <si>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</si>
  <si>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</si>
  <si>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</si>
  <si>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</si>
  <si>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</si>
  <si>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</si>
  <si>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</si>
  <si>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</si>
  <si>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</si>
  <si>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</si>
  <si>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</si>
  <si>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</si>
  <si>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</si>
  <si>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</si>
  <si>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</si>
  <si>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</si>
  <si>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</si>
  <si>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</si>
  <si>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</si>
  <si>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</si>
  <si>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</si>
  <si>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</si>
  <si>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</si>
  <si>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</si>
  <si>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</si>
  <si>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</si>
  <si>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</si>
  <si>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</si>
  <si>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</si>
  <si>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</si>
  <si>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</si>
  <si>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</si>
  <si>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</si>
  <si>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</si>
  <si>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</si>
  <si>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</si>
  <si>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</si>
  <si>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</si>
  <si>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</si>
  <si>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</si>
  <si>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</si>
  <si>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</si>
  <si>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</si>
  <si>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</si>
  <si>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</si>
  <si>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</si>
  <si>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</si>
  <si>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</si>
  <si>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</si>
  <si>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</si>
  <si>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</si>
  <si>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</si>
  <si>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</si>
  <si>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</si>
  <si>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</si>
  <si>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</si>
  <si>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</si>
  <si>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</si>
  <si>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</si>
  <si>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</si>
  <si>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</si>
  <si>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</si>
  <si>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</si>
  <si>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</si>
  <si>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</si>
  <si>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</si>
  <si>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</si>
  <si>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</si>
  <si>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</si>
  <si>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</si>
  <si>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</si>
  <si>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</si>
  <si>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</si>
  <si>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</si>
  <si>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</si>
  <si>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</si>
  <si>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</si>
  <si>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</si>
  <si>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</si>
  <si>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</si>
  <si>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</si>
  <si>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</si>
  <si>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</si>
  <si>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</si>
  <si>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</si>
  <si>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</si>
  <si>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</si>
  <si>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</si>
  <si>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</si>
  <si>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</si>
  <si>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</si>
  <si>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</si>
  <si>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</si>
  <si>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</si>
  <si>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</si>
  <si>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</si>
  <si>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</si>
  <si>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</si>
  <si>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</si>
  <si>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</si>
  <si>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</si>
  <si>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</si>
  <si>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</si>
  <si>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</si>
  <si>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</si>
  <si>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</si>
  <si>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</si>
  <si>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</si>
  <si>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</si>
  <si>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</si>
  <si>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</si>
  <si>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</si>
  <si>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</si>
  <si>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</si>
  <si>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</si>
  <si>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</si>
  <si>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</si>
  <si>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</si>
  <si>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</si>
  <si>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</si>
  <si>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</si>
  <si>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</si>
  <si>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</si>
  <si>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</si>
  <si>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</si>
  <si>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</si>
  <si>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</si>
  <si>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</si>
  <si>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</si>
  <si>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</si>
  <si>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</si>
  <si>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</si>
  <si>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</si>
  <si>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</si>
  <si>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</si>
  <si>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</si>
  <si>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</si>
  <si>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</si>
  <si>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</si>
  <si>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</si>
  <si>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</si>
  <si>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</si>
  <si>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</si>
  <si>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</si>
  <si>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</si>
  <si>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</si>
  <si>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</si>
  <si>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</si>
  <si>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</si>
  <si>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</si>
  <si>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</si>
  <si>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</si>
  <si>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</si>
  <si>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</si>
  <si>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</si>
  <si>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</si>
  <si>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</si>
  <si>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</si>
  <si>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</si>
  <si>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</si>
  <si>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</si>
  <si>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</si>
  <si>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</si>
  <si>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</si>
  <si>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</si>
  <si>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</si>
  <si>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</si>
  <si>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</si>
  <si>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</si>
  <si>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</si>
  <si>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</si>
  <si>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</si>
  <si>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</si>
  <si>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</si>
  <si>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</si>
  <si>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</si>
  <si>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</si>
  <si>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</si>
  <si>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</si>
  <si>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</si>
  <si>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</si>
  <si>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</si>
  <si>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</si>
  <si>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</si>
  <si>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</si>
  <si>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</si>
  <si>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</si>
  <si>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</si>
  <si>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</si>
  <si>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</si>
  <si>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</si>
  <si>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</si>
  <si>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</si>
  <si>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</si>
  <si>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</si>
  <si>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</si>
  <si>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</si>
  <si>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</si>
  <si>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</si>
  <si>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</si>
  <si>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</si>
  <si>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</si>
  <si>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</si>
  <si>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</si>
  <si>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</si>
  <si>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</si>
  <si>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</si>
  <si>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</si>
  <si>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</si>
  <si>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</si>
  <si>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</si>
  <si>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</si>
  <si>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</si>
  <si>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</si>
  <si>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</si>
  <si>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</si>
  <si>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</si>
  <si>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</si>
  <si>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</si>
  <si>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</si>
  <si>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</si>
  <si>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</si>
  <si>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</si>
  <si>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</si>
  <si>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</si>
  <si>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</si>
  <si>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</si>
  <si>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</si>
  <si>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</si>
  <si>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</si>
  <si>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</si>
  <si>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</si>
  <si>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</si>
  <si>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</si>
  <si>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</si>
  <si>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</si>
  <si>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</si>
  <si>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</si>
  <si>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</si>
  <si>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</si>
  <si>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</si>
  <si>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</si>
  <si>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</si>
  <si>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</si>
  <si>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</si>
  <si>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</si>
  <si>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</si>
  <si>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</si>
  <si>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</si>
  <si>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</si>
  <si>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</si>
  <si>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</si>
  <si>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</si>
  <si>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</si>
  <si>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</si>
  <si>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</si>
  <si>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</si>
  <si>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</si>
  <si>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</si>
  <si>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</si>
  <si>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</si>
  <si>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</si>
  <si>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</si>
  <si>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</si>
  <si>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</si>
  <si>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</si>
  <si>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</si>
  <si>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</si>
  <si>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</si>
  <si>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</si>
  <si>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</si>
  <si>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</si>
  <si>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</si>
  <si>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</si>
  <si>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</si>
  <si>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</si>
  <si>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</si>
  <si>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</si>
  <si>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</si>
  <si>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</si>
  <si>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</si>
  <si>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</si>
  <si>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</si>
  <si>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</si>
  <si>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</si>
  <si>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</si>
  <si>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</si>
  <si>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</si>
  <si>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</si>
  <si>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</si>
  <si>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</si>
  <si>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</si>
  <si>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</si>
  <si>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</si>
  <si>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</si>
  <si>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</si>
  <si>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</si>
  <si>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</si>
  <si>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</si>
  <si>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</si>
  <si>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</si>
  <si>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</si>
  <si>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</si>
  <si>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</si>
  <si>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</si>
  <si>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</si>
  <si>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</si>
  <si>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</si>
  <si>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</si>
  <si>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</si>
  <si>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</si>
  <si>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</si>
  <si>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</si>
  <si>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</si>
  <si>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</si>
  <si>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</si>
  <si>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</si>
  <si>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</si>
  <si>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</si>
  <si>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</si>
  <si>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</si>
  <si>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</si>
  <si>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</si>
  <si>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</si>
  <si>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</si>
  <si>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</si>
  <si>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</si>
  <si>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</si>
  <si>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</si>
  <si>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</si>
  <si>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</si>
  <si>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</si>
  <si>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</si>
  <si>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</si>
  <si>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</si>
  <si>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</si>
  <si>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</si>
  <si>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</si>
  <si>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</si>
  <si>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</si>
  <si>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</si>
  <si>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</si>
  <si>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</si>
  <si>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</si>
  <si>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</si>
  <si>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</si>
  <si>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</si>
  <si>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</si>
  <si>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</si>
  <si>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</si>
  <si>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</si>
  <si>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</si>
  <si>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</si>
  <si>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</si>
  <si>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</si>
  <si>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</si>
  <si>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</si>
  <si>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</si>
  <si>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</si>
  <si>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</si>
  <si>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</si>
  <si>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</si>
  <si>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</si>
  <si>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</si>
  <si>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</si>
  <si>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</si>
  <si>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</si>
  <si>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</si>
  <si>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</si>
  <si>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</si>
  <si>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</si>
  <si>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</si>
  <si>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</si>
  <si>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</si>
  <si>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</si>
  <si>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</si>
  <si>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</si>
  <si>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</si>
  <si>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</si>
  <si>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</si>
  <si>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</si>
  <si>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</si>
  <si>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</si>
  <si>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</si>
  <si>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</si>
  <si>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</si>
  <si>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</si>
  <si>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</si>
  <si>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</si>
  <si>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</si>
  <si>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</si>
  <si>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</si>
  <si>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</si>
  <si>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</si>
  <si>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</si>
  <si>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</si>
  <si>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</si>
  <si>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</si>
  <si>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</si>
  <si>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</si>
  <si>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</si>
  <si>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</si>
  <si>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</si>
  <si>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</si>
  <si>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</si>
  <si>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</si>
  <si>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</si>
  <si>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</si>
  <si>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</si>
  <si>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</si>
  <si>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</si>
  <si>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</si>
  <si>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</si>
  <si>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</si>
  <si>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</si>
  <si>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</si>
  <si>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</si>
  <si>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</si>
  <si>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</si>
  <si>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</si>
  <si>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</si>
  <si>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</si>
  <si>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</si>
  <si>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</si>
  <si>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</si>
  <si>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</si>
  <si>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</si>
  <si>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</si>
  <si>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</si>
  <si>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</si>
  <si>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</si>
  <si>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</si>
  <si>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</si>
  <si>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</si>
  <si>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</si>
  <si>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</si>
  <si>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</si>
  <si>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</si>
  <si>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</si>
  <si>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</si>
  <si>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</si>
  <si>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</si>
  <si>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</si>
  <si>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</si>
  <si>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</si>
  <si>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</si>
  <si>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</si>
  <si>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</si>
  <si>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</si>
  <si>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</si>
  <si>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</si>
  <si>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</si>
  <si>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</si>
  <si>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</si>
  <si>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</si>
  <si>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</si>
  <si>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</si>
  <si>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</si>
  <si>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</si>
  <si>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</si>
  <si>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</si>
  <si>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</si>
  <si>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</si>
  <si>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</si>
  <si>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</si>
  <si>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</si>
  <si>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</si>
  <si>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</si>
  <si>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</si>
  <si>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</si>
  <si>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</si>
  <si>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</si>
  <si>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</si>
  <si>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</si>
  <si>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</si>
  <si>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</si>
  <si>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</si>
  <si>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</si>
  <si>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</si>
  <si>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</si>
  <si>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</si>
  <si>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</si>
  <si>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</si>
  <si>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</si>
  <si>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</si>
  <si>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</si>
  <si>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</si>
  <si>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</si>
  <si>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</si>
  <si>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</si>
  <si>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</si>
  <si>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</si>
  <si>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</si>
  <si>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</si>
  <si>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</si>
  <si>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</si>
  <si>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</si>
  <si>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</si>
  <si>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</si>
  <si>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</si>
  <si>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</si>
  <si>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</si>
  <si>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</si>
  <si>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</si>
  <si>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</si>
  <si>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</si>
  <si>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</si>
  <si>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</si>
  <si>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</si>
  <si>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</si>
  <si>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</si>
  <si>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</si>
  <si>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</si>
  <si>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</si>
  <si>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</si>
  <si>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</si>
  <si>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</si>
  <si>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</si>
  <si>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</si>
  <si>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</si>
  <si>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</si>
  <si>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</si>
  <si>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</si>
  <si>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</si>
  <si>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</si>
  <si>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</si>
  <si>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</si>
  <si>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</si>
  <si>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</si>
  <si>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</si>
  <si>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</si>
  <si>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</si>
  <si>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</si>
  <si>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</si>
  <si>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</si>
  <si>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</si>
  <si>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</si>
  <si>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</si>
  <si>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</si>
  <si>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</si>
  <si>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</si>
  <si>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</si>
  <si>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</si>
  <si>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</si>
  <si>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</si>
  <si>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</si>
  <si>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</si>
  <si>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</si>
  <si>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</si>
  <si>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</si>
  <si>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</si>
  <si>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</si>
  <si>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</si>
  <si>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</si>
  <si>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</si>
  <si>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</si>
  <si>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</si>
  <si>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</si>
  <si>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</si>
  <si>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</si>
  <si>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</si>
  <si>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</si>
  <si>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</si>
  <si>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</si>
  <si>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</si>
  <si>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</si>
  <si>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</si>
  <si>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</si>
  <si>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</si>
  <si>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</si>
  <si>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</si>
  <si>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</si>
  <si>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</si>
  <si>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</si>
  <si>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</si>
  <si>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</si>
  <si>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</si>
  <si>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</si>
  <si>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</si>
  <si>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</si>
  <si>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</si>
  <si>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</si>
  <si>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</si>
  <si>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</si>
  <si>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</si>
  <si>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</si>
  <si>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</si>
  <si>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</si>
  <si>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</si>
  <si>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</si>
  <si>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</si>
  <si>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</si>
  <si>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</si>
  <si>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</si>
  <si>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</si>
  <si>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</si>
  <si>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</si>
  <si>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</si>
  <si>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</si>
  <si>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</si>
  <si>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</si>
  <si>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</si>
  <si>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</si>
  <si>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</si>
  <si>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</si>
  <si>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</si>
  <si>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</si>
  <si>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</si>
  <si>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</si>
  <si>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</si>
  <si>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</si>
  <si>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</si>
  <si>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</si>
  <si>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</si>
  <si>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</si>
  <si>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</si>
  <si>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</si>
  <si>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</si>
  <si>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</si>
  <si>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</si>
  <si>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</si>
  <si>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</si>
  <si>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</si>
  <si>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</si>
  <si>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</si>
  <si>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</si>
  <si>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</si>
  <si>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</si>
  <si>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</si>
  <si>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</si>
  <si>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</si>
  <si>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</si>
  <si>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</si>
  <si>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</si>
  <si>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</si>
  <si>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</si>
  <si>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</si>
  <si>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</si>
  <si>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</si>
  <si>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</si>
  <si>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</si>
  <si>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</si>
  <si>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</si>
  <si>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</si>
  <si>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</si>
  <si>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</si>
  <si>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</si>
  <si>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</si>
  <si>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</si>
  <si>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</si>
  <si>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</si>
  <si>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</si>
  <si>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</si>
  <si>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</si>
  <si>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</si>
  <si>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</si>
  <si>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</si>
  <si>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</si>
  <si>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</si>
  <si>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</si>
  <si>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</si>
  <si>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</si>
  <si>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</si>
  <si>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</si>
  <si>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</si>
  <si>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</si>
  <si>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</si>
  <si>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</si>
  <si>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</si>
  <si>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</si>
  <si>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</si>
  <si>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</si>
  <si>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</si>
  <si>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</si>
  <si>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</si>
  <si>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</si>
  <si>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</si>
  <si>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</si>
  <si>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</si>
  <si>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</si>
  <si>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</si>
  <si>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</si>
  <si>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</si>
  <si>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</si>
  <si>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</si>
  <si>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</si>
  <si>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</si>
  <si>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</si>
  <si>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</si>
  <si>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</si>
  <si>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</si>
  <si>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</si>
  <si>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</si>
  <si>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</si>
  <si>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</si>
  <si>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</si>
  <si>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</si>
  <si>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</si>
  <si>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</si>
  <si>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</si>
  <si>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</si>
  <si>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</si>
  <si>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</si>
  <si>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</si>
  <si>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</si>
  <si>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</si>
  <si>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</si>
  <si>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</si>
  <si>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</si>
  <si>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</si>
  <si>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</si>
  <si>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</si>
  <si>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</si>
  <si>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</si>
  <si>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</si>
  <si>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</si>
  <si>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</si>
  <si>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</si>
  <si>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</si>
  <si>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</si>
  <si>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</si>
  <si>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</si>
  <si>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</si>
  <si>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</si>
  <si>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</si>
  <si>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</si>
  <si>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</si>
  <si>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</si>
  <si>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</si>
  <si>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</si>
  <si>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</si>
  <si>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</si>
  <si>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</si>
  <si>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</si>
  <si>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</si>
  <si>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</si>
  <si>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</si>
  <si>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</si>
  <si>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</si>
  <si>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</si>
  <si>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</si>
  <si>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</si>
  <si>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</si>
  <si>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</si>
  <si>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</si>
  <si>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</si>
  <si>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</si>
  <si>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</si>
  <si>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</si>
  <si>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</si>
  <si>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</si>
  <si>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</si>
  <si>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</si>
  <si>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</si>
  <si>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</si>
  <si>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</si>
  <si>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</si>
  <si>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</si>
  <si>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</si>
  <si>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</si>
  <si>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</si>
  <si>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</si>
  <si>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</si>
  <si>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</si>
  <si>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</si>
  <si>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</si>
  <si>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</si>
  <si>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</si>
  <si>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</si>
  <si>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</si>
  <si>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</si>
  <si>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</si>
  <si>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</si>
  <si>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</si>
  <si>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</si>
  <si>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</si>
  <si>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</si>
  <si>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</si>
  <si>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</si>
  <si>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</si>
  <si>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</si>
  <si>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</si>
  <si>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</si>
  <si>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</si>
  <si>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</si>
  <si>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</si>
  <si>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</si>
  <si>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</si>
  <si>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</si>
  <si>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</si>
  <si>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</si>
  <si>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</si>
  <si>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</si>
  <si>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</si>
  <si>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</si>
  <si>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</si>
  <si>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</si>
  <si>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</si>
  <si>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</si>
  <si>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</si>
  <si>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</si>
  <si>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</si>
  <si>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</si>
  <si>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</si>
  <si>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</si>
  <si>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</si>
  <si>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</si>
  <si>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</si>
  <si>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</si>
  <si>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</si>
  <si>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</si>
  <si>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</si>
  <si>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</si>
  <si>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</si>
  <si>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</si>
  <si>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</si>
  <si>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</si>
  <si>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</si>
  <si>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</si>
  <si>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</si>
  <si>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</si>
  <si>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</si>
  <si>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</si>
  <si>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</si>
  <si>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</si>
  <si>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</si>
  <si>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</si>
  <si>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</si>
  <si>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</si>
  <si>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</si>
  <si>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</si>
  <si>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</si>
  <si>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</si>
  <si>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</si>
  <si>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</si>
  <si>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</si>
  <si>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</si>
  <si>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</si>
  <si>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</si>
  <si>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</si>
  <si>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</si>
  <si>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</si>
  <si>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</si>
  <si>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</si>
  <si>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</si>
  <si>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</si>
  <si>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</si>
  <si>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</si>
  <si>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</si>
  <si>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</si>
  <si>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</si>
  <si>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</si>
  <si>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</si>
  <si>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</si>
  <si>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</si>
  <si>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</si>
  <si>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</si>
  <si>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</si>
  <si>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</si>
  <si>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</si>
  <si>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</si>
  <si>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</si>
  <si>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</si>
  <si>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</si>
  <si>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</si>
  <si>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</si>
  <si>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</si>
  <si>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</si>
  <si>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</si>
  <si>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</si>
  <si>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</si>
  <si>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</si>
  <si>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</si>
  <si>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</si>
  <si>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</si>
  <si>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</si>
  <si>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</si>
  <si>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</si>
  <si>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</si>
  <si>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</si>
  <si>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</si>
  <si>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</si>
  <si>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</si>
  <si>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</si>
  <si>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</si>
  <si>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</si>
  <si>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</si>
  <si>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</si>
  <si>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</si>
  <si>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</si>
  <si>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</si>
  <si>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</si>
  <si>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</si>
  <si>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</si>
  <si>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</si>
  <si>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</si>
  <si>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</si>
  <si>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</si>
  <si>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</si>
  <si>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</si>
  <si>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</si>
  <si>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</si>
  <si>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</si>
  <si>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</si>
  <si>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</si>
  <si>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</si>
  <si>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</si>
  <si>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</si>
  <si>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</si>
  <si>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</si>
  <si>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</si>
  <si>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</si>
  <si>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</si>
  <si>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</si>
  <si>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</si>
  <si>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</si>
  <si>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</si>
  <si>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</si>
  <si>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</si>
  <si>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</si>
  <si>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</si>
  <si>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</si>
  <si>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</si>
  <si>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</si>
  <si>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</si>
  <si>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</si>
  <si>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</si>
  <si>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</si>
  <si>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</si>
  <si>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</si>
  <si>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</si>
  <si>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</si>
  <si>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</si>
  <si>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</si>
  <si>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</si>
  <si>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</si>
  <si>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</si>
  <si>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</si>
  <si>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</si>
  <si>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</si>
  <si>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</si>
  <si>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</si>
  <si>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</si>
  <si>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</si>
  <si>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</si>
  <si>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</si>
  <si>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</si>
  <si>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</si>
  <si>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</si>
  <si>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</si>
  <si>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</si>
  <si>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</si>
  <si>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</si>
  <si>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</si>
  <si>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</si>
  <si>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</si>
  <si>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</si>
  <si>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</si>
  <si>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</si>
  <si>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</si>
  <si>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</si>
  <si>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</si>
  <si>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</si>
  <si>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</si>
  <si>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</si>
  <si>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</si>
  <si>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</si>
  <si>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</si>
  <si>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</si>
  <si>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</si>
  <si>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</si>
  <si>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</si>
  <si>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</si>
  <si>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</si>
  <si>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</si>
  <si>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</si>
  <si>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</si>
  <si>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</si>
  <si>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</si>
  <si>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</si>
  <si>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</si>
  <si>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</si>
  <si>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</si>
  <si>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</si>
  <si>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</si>
  <si>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</si>
  <si>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</si>
  <si>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</si>
  <si>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</si>
  <si>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</si>
  <si>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</si>
  <si>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</si>
  <si>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</si>
  <si>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</si>
  <si>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</si>
  <si>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</si>
  <si>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</si>
  <si>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</si>
  <si>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</si>
  <si>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</si>
  <si>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</si>
  <si>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</si>
  <si>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</si>
  <si>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</si>
  <si>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</si>
  <si>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</si>
  <si>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</si>
  <si>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</si>
  <si>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</si>
  <si>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</si>
  <si>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</si>
  <si>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</si>
  <si>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</si>
  <si>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</si>
  <si>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</si>
  <si>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</si>
  <si>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</si>
  <si>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</si>
  <si>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</si>
  <si>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</si>
  <si>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</si>
  <si>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</si>
  <si>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</si>
  <si>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</si>
  <si>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</si>
  <si>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</si>
  <si>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</si>
  <si>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</si>
  <si>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</si>
  <si>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</si>
  <si>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</si>
  <si>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</si>
  <si>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</si>
  <si>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</si>
  <si>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</si>
  <si>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</si>
  <si>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</si>
  <si>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</si>
  <si>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</si>
  <si>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</si>
  <si>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</si>
  <si>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</si>
  <si>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</si>
  <si>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</si>
  <si>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</si>
  <si>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</si>
  <si>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</si>
  <si>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</si>
  <si>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</si>
  <si>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</si>
  <si>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</si>
  <si>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</si>
  <si>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</si>
  <si>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</si>
  <si>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</si>
  <si>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</si>
  <si>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</si>
  <si>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</si>
  <si>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</si>
  <si>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</si>
  <si>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</si>
  <si>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</si>
  <si>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</si>
  <si>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</si>
  <si>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</si>
  <si>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</si>
  <si>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</si>
  <si>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</si>
  <si>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</si>
  <si>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</si>
  <si>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</si>
  <si>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</si>
  <si>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</si>
  <si>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</si>
  <si>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</si>
  <si>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</si>
  <si>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</si>
  <si>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</si>
  <si>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</si>
  <si>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</si>
  <si>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</si>
  <si>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</si>
  <si>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</si>
  <si>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</si>
  <si>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</si>
  <si>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</si>
  <si>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</si>
  <si>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</si>
  <si>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</si>
  <si>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</si>
  <si>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</si>
  <si>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</si>
  <si>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</si>
  <si>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</si>
  <si>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</si>
  <si>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</si>
  <si>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</si>
  <si>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</si>
  <si>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</si>
  <si>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</si>
  <si>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</si>
  <si>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</si>
  <si>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</si>
  <si>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</si>
  <si>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</si>
  <si>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</si>
  <si>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</si>
  <si>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</si>
  <si>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</si>
  <si>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</si>
  <si>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</si>
  <si>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</si>
  <si>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</si>
  <si>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</si>
  <si>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</si>
  <si>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</si>
  <si>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</si>
  <si>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</si>
  <si>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</si>
  <si>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</si>
  <si>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</si>
  <si>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</si>
  <si>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</si>
  <si>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</si>
  <si>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</si>
  <si>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</si>
  <si>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</si>
  <si>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</si>
  <si>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</si>
  <si>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</si>
  <si>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</si>
  <si>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</si>
  <si>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</si>
  <si>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</si>
  <si>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</si>
  <si>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</si>
  <si>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</si>
  <si>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</si>
  <si>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</si>
  <si>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</si>
  <si>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</si>
  <si>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</si>
  <si>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</si>
  <si>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</si>
  <si>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</si>
  <si>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</si>
  <si>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</si>
  <si>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</si>
  <si>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</si>
  <si>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</si>
  <si>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</si>
  <si>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</si>
  <si>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</si>
  <si>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</si>
  <si>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</si>
  <si>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</si>
  <si>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</si>
  <si>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</si>
  <si>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</si>
  <si>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</si>
  <si>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</si>
  <si>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</si>
  <si>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</si>
  <si>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</si>
  <si>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</si>
  <si>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</si>
  <si>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</si>
  <si>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</si>
  <si>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</si>
  <si>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</si>
  <si>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</si>
  <si>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</si>
  <si>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</si>
  <si>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</si>
  <si>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</si>
  <si>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</si>
  <si>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</si>
  <si>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</si>
  <si>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</si>
  <si>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</si>
  <si>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</si>
  <si>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</si>
  <si>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</si>
  <si>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</si>
  <si>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</si>
  <si>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</si>
  <si>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</si>
  <si>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</si>
  <si>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</si>
  <si>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</si>
  <si>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</si>
  <si>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</si>
  <si>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</si>
  <si>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</si>
  <si>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</si>
  <si>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</si>
  <si>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</si>
  <si>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</si>
  <si>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</si>
  <si>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</si>
  <si>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</si>
  <si>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</si>
  <si>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</si>
  <si>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</si>
  <si>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</si>
  <si>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</si>
  <si>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</si>
  <si>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</si>
  <si>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</si>
  <si>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</si>
  <si>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</si>
  <si>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</si>
  <si>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</si>
  <si>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</si>
  <si>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</si>
  <si>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</si>
  <si>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</si>
  <si>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</si>
  <si>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</si>
  <si>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</si>
  <si>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</si>
  <si>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</si>
  <si>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</si>
  <si>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</si>
  <si>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</si>
  <si>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</si>
  <si>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</si>
  <si>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</si>
  <si>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</si>
  <si>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</si>
  <si>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</si>
  <si>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</si>
  <si>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</si>
  <si>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</si>
  <si>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</si>
  <si>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</si>
  <si>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</si>
  <si>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</si>
  <si>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</si>
  <si>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</si>
  <si>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</si>
  <si>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</si>
  <si>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</si>
  <si>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</si>
  <si>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</si>
  <si>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</si>
  <si>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</si>
  <si>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</si>
  <si>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</si>
  <si>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</si>
  <si>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</si>
  <si>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</si>
  <si>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</si>
  <si>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</si>
  <si>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</si>
  <si>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</si>
  <si>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</si>
  <si>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</si>
  <si>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</si>
  <si>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</si>
  <si>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</si>
  <si>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</si>
  <si>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</si>
  <si>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</si>
  <si>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</si>
  <si>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</si>
  <si>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</si>
  <si>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</si>
  <si>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</si>
  <si>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</si>
  <si>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</si>
  <si>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</si>
  <si>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</si>
  <si>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</si>
  <si>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</si>
  <si>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</si>
  <si>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</si>
  <si>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</si>
  <si>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</si>
  <si>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</si>
  <si>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</si>
  <si>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</si>
  <si>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</si>
  <si>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</si>
  <si>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</si>
  <si>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</si>
  <si>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</si>
  <si>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</si>
  <si>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</si>
  <si>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</si>
  <si>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</si>
  <si>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</si>
  <si>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</si>
  <si>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</si>
  <si>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</si>
  <si>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</si>
  <si>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</si>
  <si>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</si>
  <si>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</si>
  <si>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</si>
  <si>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</si>
  <si>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</si>
  <si>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</si>
  <si>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</si>
  <si>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</si>
  <si>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</si>
  <si>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</si>
  <si>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</si>
  <si>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</si>
  <si>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</si>
  <si>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</si>
  <si>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</si>
  <si>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</si>
  <si>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</si>
  <si>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</si>
  <si>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</si>
  <si>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</si>
  <si>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</si>
  <si>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</si>
  <si>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</si>
  <si>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</si>
  <si>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</si>
  <si>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</si>
  <si>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</si>
  <si>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</si>
  <si>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</si>
  <si>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</si>
  <si>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</si>
  <si>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</si>
  <si>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</si>
  <si>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</si>
  <si>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</si>
  <si>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</si>
  <si>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</si>
  <si>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</si>
  <si>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</si>
  <si>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</si>
  <si>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</si>
  <si>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</si>
  <si>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</si>
  <si>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</si>
  <si>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</si>
  <si>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</si>
  <si>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</si>
  <si>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</si>
  <si>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</si>
  <si>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</si>
  <si>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</si>
  <si>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</si>
  <si>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</si>
  <si>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</si>
  <si>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</si>
  <si>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</si>
  <si>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</si>
  <si>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</si>
  <si>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</si>
  <si>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</si>
  <si>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</si>
  <si>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</si>
  <si>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</si>
  <si>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</si>
  <si>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</si>
  <si>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</si>
  <si>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</si>
  <si>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</si>
  <si>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</si>
  <si>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</si>
  <si>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</si>
  <si>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</si>
  <si>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</si>
  <si>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</si>
  <si>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</si>
  <si>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</si>
  <si>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</si>
  <si>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</si>
  <si>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</si>
  <si>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</si>
  <si>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</si>
  <si>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</si>
  <si>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</si>
  <si>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</si>
  <si>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</si>
  <si>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</si>
  <si>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</si>
  <si>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</si>
  <si>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</si>
  <si>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</si>
  <si>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</si>
  <si>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</si>
  <si>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</si>
  <si>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</si>
  <si>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</si>
  <si>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</si>
  <si>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</si>
  <si>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</si>
  <si>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</si>
  <si>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</si>
  <si>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</si>
  <si>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</si>
  <si>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</si>
  <si>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</si>
  <si>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</si>
  <si>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</si>
  <si>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</si>
  <si>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</si>
  <si>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</si>
  <si>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</si>
  <si>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</si>
  <si>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</si>
  <si>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</si>
  <si>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</si>
  <si>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</si>
  <si>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</si>
  <si>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</si>
  <si>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</si>
  <si>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</si>
  <si>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</si>
  <si>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</si>
  <si>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</si>
  <si>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</si>
  <si>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</si>
  <si>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</si>
  <si>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</si>
  <si>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</si>
  <si>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</si>
  <si>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</si>
  <si>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</si>
  <si>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</si>
  <si>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</si>
  <si>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</si>
  <si>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</si>
  <si>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</si>
  <si>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</si>
  <si>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</si>
  <si>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</si>
  <si>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</si>
  <si>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</si>
  <si>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</si>
  <si>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</si>
  <si>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</si>
  <si>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</si>
  <si>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</si>
  <si>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</si>
  <si>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</si>
  <si>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</si>
  <si>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</si>
  <si>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</si>
  <si>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</si>
  <si>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</si>
  <si>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</si>
  <si>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</si>
  <si>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</si>
  <si>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</si>
  <si>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</si>
  <si>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</si>
  <si>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</si>
  <si>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</si>
  <si>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</si>
  <si>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</si>
  <si>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</si>
  <si>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</si>
  <si>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</si>
  <si>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</si>
  <si>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</si>
  <si>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</si>
  <si>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</si>
  <si>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</si>
  <si>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</si>
  <si>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</si>
  <si>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</si>
  <si>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</si>
  <si>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</si>
  <si>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</si>
  <si>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</si>
  <si>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</si>
  <si>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</si>
  <si>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</si>
  <si>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</si>
  <si>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</si>
  <si>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</si>
  <si>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</si>
  <si>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</si>
  <si>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</si>
  <si>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</si>
  <si>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</si>
  <si>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</si>
  <si>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</si>
  <si>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</si>
  <si>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</si>
  <si>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</si>
  <si>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</si>
  <si>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</si>
  <si>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</si>
  <si>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</si>
  <si>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</si>
  <si>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</si>
  <si>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</si>
  <si>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</si>
  <si>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</si>
  <si>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</si>
  <si>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</si>
  <si>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</si>
  <si>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</si>
  <si>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</si>
  <si>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</si>
  <si>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</si>
  <si>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</si>
  <si>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</si>
  <si>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</si>
  <si>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</si>
  <si>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</si>
  <si>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</si>
  <si>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</si>
  <si>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</si>
  <si>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</si>
  <si>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</si>
  <si>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</si>
  <si>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</si>
  <si>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</si>
  <si>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</si>
  <si>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</si>
  <si>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</si>
  <si>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</si>
  <si>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</si>
  <si>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</si>
  <si>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</si>
  <si>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</si>
  <si>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</si>
  <si>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</si>
  <si>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</si>
  <si>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</si>
  <si>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</si>
  <si>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</si>
  <si>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</si>
  <si>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</si>
  <si>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</si>
  <si>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</si>
  <si>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</si>
  <si>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</si>
  <si>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</si>
  <si>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</si>
  <si>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</si>
  <si>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</si>
  <si>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</si>
  <si>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</si>
  <si>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</si>
  <si>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</si>
  <si>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</si>
  <si>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</si>
  <si>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</si>
  <si>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</si>
  <si>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</si>
  <si>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</si>
  <si>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</si>
  <si>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</si>
  <si>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</si>
  <si>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</si>
  <si>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</si>
  <si>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</si>
  <si>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</si>
  <si>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</si>
  <si>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</si>
  <si>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</si>
  <si>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</si>
  <si>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</si>
  <si>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</si>
  <si>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</si>
  <si>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</si>
  <si>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</si>
  <si>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</si>
  <si>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</si>
  <si>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</si>
  <si>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</si>
  <si>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</si>
  <si>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</si>
  <si>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</si>
  <si>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</si>
  <si>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</si>
  <si>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</si>
  <si>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</si>
  <si>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</si>
  <si>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</si>
  <si>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</si>
  <si>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</si>
  <si>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</si>
  <si>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</si>
  <si>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</si>
  <si>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</si>
  <si>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</si>
  <si>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</si>
  <si>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</si>
  <si>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</si>
  <si>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</si>
  <si>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</si>
  <si>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</si>
  <si>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</si>
  <si>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</si>
  <si>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</si>
  <si>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</si>
  <si>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</si>
  <si>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</si>
  <si>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</si>
  <si>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</si>
  <si>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</si>
  <si>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</si>
  <si>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</si>
  <si>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</si>
  <si>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</si>
  <si>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</si>
  <si>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</si>
  <si>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</si>
  <si>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</si>
  <si>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</si>
  <si>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</si>
  <si>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</si>
  <si>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</si>
  <si>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</si>
  <si>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</si>
  <si>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</si>
  <si>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</si>
  <si>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</si>
  <si>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</si>
  <si>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</si>
  <si>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</si>
  <si>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</si>
  <si>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</si>
  <si>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</si>
  <si>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</si>
  <si>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</si>
  <si>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</si>
  <si>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</si>
  <si>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</si>
  <si>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</si>
  <si>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</si>
  <si>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</si>
  <si>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</si>
  <si>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</si>
  <si>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</si>
  <si>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</si>
  <si>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</si>
  <si>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</si>
  <si>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</si>
  <si>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</si>
  <si>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</si>
  <si>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</si>
  <si>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</si>
  <si>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</si>
  <si>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</si>
  <si>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</si>
  <si>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</si>
  <si>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</si>
  <si>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</si>
  <si>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</si>
  <si>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</si>
  <si>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</si>
  <si>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</si>
  <si>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</si>
  <si>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</si>
  <si>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</si>
  <si>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</si>
  <si>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</si>
  <si>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</si>
  <si>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</si>
  <si>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</si>
  <si>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</si>
  <si>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</si>
  <si>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</si>
  <si>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</si>
  <si>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</si>
  <si>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</si>
  <si>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</si>
  <si>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</si>
  <si>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</si>
  <si>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</si>
  <si>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</si>
  <si>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</si>
  <si>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</si>
  <si>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</si>
  <si>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</si>
  <si>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</si>
  <si>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</si>
  <si>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</si>
  <si>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</si>
  <si>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</si>
  <si>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</si>
  <si>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</si>
  <si>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</si>
  <si>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</si>
  <si>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</si>
  <si>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</si>
  <si>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</si>
  <si>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</si>
  <si>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</si>
  <si>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</si>
  <si>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</si>
  <si>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</si>
  <si>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</si>
  <si>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</si>
  <si>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</si>
  <si>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</si>
  <si>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</si>
  <si>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</si>
  <si>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</si>
  <si>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</si>
  <si>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</si>
  <si>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</si>
  <si>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</si>
  <si>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</si>
  <si>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</si>
  <si>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</si>
  <si>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</si>
  <si>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</si>
  <si>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</si>
  <si>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</si>
  <si>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</si>
  <si>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</si>
  <si>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</si>
  <si>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</si>
  <si>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</si>
  <si>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</si>
  <si>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</si>
  <si>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</si>
  <si>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</si>
  <si>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</si>
  <si>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</si>
  <si>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</si>
  <si>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</si>
  <si>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</si>
  <si>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</si>
  <si>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</si>
  <si>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</si>
  <si>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</si>
  <si>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</si>
  <si>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</si>
  <si>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</si>
  <si>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</si>
  <si>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</si>
  <si>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</si>
  <si>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</si>
  <si>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</si>
  <si>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</si>
  <si>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</si>
  <si>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</si>
  <si>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</si>
  <si>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</si>
  <si>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</si>
  <si>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</si>
  <si>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</si>
  <si>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</si>
  <si>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</si>
  <si>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</si>
  <si>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</si>
  <si>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</si>
  <si>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</si>
  <si>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</si>
  <si>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</si>
  <si>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</si>
  <si>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</si>
  <si>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</si>
  <si>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</si>
  <si>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</si>
  <si>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</si>
  <si>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</si>
  <si>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</si>
  <si>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</si>
  <si>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</si>
  <si>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</si>
  <si>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</si>
  <si>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</si>
  <si>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</si>
  <si>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</si>
  <si>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</si>
  <si>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</si>
  <si>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</si>
  <si>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</si>
  <si>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</si>
  <si>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</si>
  <si>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</si>
  <si>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</si>
  <si>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</si>
  <si>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</si>
  <si>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</si>
  <si>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</si>
  <si>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</si>
  <si>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</si>
  <si>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</si>
  <si>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</si>
  <si>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</si>
  <si>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</si>
  <si>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</si>
  <si>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</si>
  <si>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</si>
  <si>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</si>
  <si>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</si>
  <si>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</si>
  <si>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</si>
  <si>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</si>
  <si>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</si>
  <si>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</si>
  <si>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</si>
  <si>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</si>
  <si>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</si>
  <si>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</si>
  <si>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</si>
  <si>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</si>
  <si>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</si>
  <si>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</si>
  <si>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</si>
  <si>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</si>
  <si>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</si>
  <si>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</si>
  <si>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</si>
  <si>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</si>
  <si>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</si>
  <si>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</si>
  <si>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</si>
  <si>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</si>
  <si>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</si>
  <si>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</si>
  <si>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</si>
  <si>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</si>
  <si>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</si>
  <si>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</si>
  <si>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</si>
  <si>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</si>
  <si>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</si>
  <si>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</si>
  <si>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</si>
  <si>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</si>
  <si>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</si>
  <si>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</si>
  <si>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</si>
  <si>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</si>
  <si>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</si>
  <si>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</si>
  <si>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</si>
  <si>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</si>
  <si>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</si>
  <si>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</si>
  <si>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</si>
  <si>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</si>
  <si>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</si>
  <si>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</si>
  <si>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</si>
  <si>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</si>
  <si>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</si>
  <si>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</si>
  <si>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</si>
  <si>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</si>
  <si>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</si>
  <si>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</si>
  <si>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</si>
  <si>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</si>
  <si>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</si>
  <si>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</si>
  <si>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</si>
  <si>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</si>
  <si>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</si>
  <si>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</si>
  <si>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</si>
  <si>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</si>
  <si>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</si>
  <si>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</si>
  <si>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</si>
  <si>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</si>
  <si>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</si>
  <si>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</si>
  <si>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</si>
  <si>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</si>
  <si>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</si>
  <si>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</si>
  <si>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</si>
  <si>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</si>
  <si>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</si>
  <si>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</si>
  <si>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</si>
  <si>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</si>
  <si>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</si>
  <si>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</si>
  <si>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</si>
  <si>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</si>
  <si>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</si>
  <si>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</si>
  <si>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</si>
  <si>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</si>
  <si>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</si>
  <si>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</si>
  <si>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</si>
  <si>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</si>
  <si>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</si>
  <si>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</si>
  <si>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</si>
  <si>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</si>
  <si>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</si>
  <si>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</si>
  <si>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</si>
  <si>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</si>
  <si>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</si>
  <si>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</si>
  <si>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</si>
  <si>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</si>
  <si>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</si>
  <si>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</si>
  <si>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</si>
  <si>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</si>
  <si>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</si>
  <si>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</si>
  <si>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</si>
  <si>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</si>
  <si>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</si>
  <si>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</si>
  <si>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</si>
  <si>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</si>
  <si>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</si>
  <si>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</si>
  <si>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</si>
  <si>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</si>
  <si>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</si>
  <si>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</si>
  <si>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</si>
  <si>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</si>
  <si>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</si>
  <si>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</si>
  <si>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</si>
  <si>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</si>
  <si>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</si>
  <si>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</si>
  <si>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</si>
  <si>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</si>
  <si>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</si>
  <si>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</si>
  <si>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</si>
  <si>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</si>
  <si>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</si>
  <si>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</si>
  <si>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</si>
  <si>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</si>
  <si>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</si>
  <si>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</si>
  <si>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</si>
  <si>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</si>
  <si>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</si>
  <si>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</si>
  <si>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</si>
  <si>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</si>
  <si>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</si>
  <si>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</si>
  <si>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</si>
  <si>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</si>
  <si>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</si>
  <si>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</si>
  <si>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</si>
  <si>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</si>
  <si>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</si>
  <si>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</si>
  <si>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</si>
  <si>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</si>
  <si>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</si>
  <si>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</si>
  <si>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</si>
  <si>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</si>
  <si>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</si>
  <si>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</si>
  <si>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</si>
  <si>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</si>
  <si>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</si>
  <si>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</si>
  <si>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</si>
  <si>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</si>
  <si>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</si>
  <si>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</si>
  <si>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</si>
  <si>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</si>
  <si>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</si>
  <si>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</si>
  <si>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</si>
  <si>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</si>
  <si>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</si>
  <si>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</si>
  <si>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</si>
  <si>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</si>
  <si>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</si>
  <si>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</si>
  <si>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</si>
  <si>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</si>
  <si>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</si>
  <si>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</si>
  <si>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</si>
  <si>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</si>
  <si>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</si>
  <si>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</si>
  <si>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</si>
  <si>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</si>
  <si>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</si>
  <si>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</si>
  <si>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</si>
  <si>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</si>
  <si>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</si>
  <si>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</si>
  <si>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</si>
  <si>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</si>
  <si>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</si>
  <si>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</si>
  <si>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</si>
  <si>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</si>
  <si>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</si>
  <si>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</si>
  <si>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</si>
  <si>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</si>
  <si>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</si>
  <si>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</si>
  <si>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</si>
  <si>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</si>
  <si>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</si>
  <si>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</si>
  <si>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</si>
  <si>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</si>
  <si>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</si>
  <si>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</si>
  <si>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</si>
  <si>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</si>
  <si>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</si>
  <si>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</si>
  <si>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</si>
  <si>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</si>
  <si>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</si>
  <si>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</si>
  <si>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</si>
  <si>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</si>
  <si>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</si>
  <si>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</si>
  <si>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</si>
  <si>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</si>
  <si>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</si>
  <si>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</si>
  <si>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</si>
  <si>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</si>
  <si>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</si>
  <si>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</si>
  <si>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</si>
  <si>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</si>
  <si>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</si>
  <si>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</si>
  <si>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</si>
  <si>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</si>
  <si>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</si>
  <si>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</si>
  <si>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</si>
  <si>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</si>
  <si>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</si>
  <si>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</si>
  <si>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</si>
  <si>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</si>
  <si>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</si>
  <si>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</si>
  <si>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</si>
  <si>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</si>
  <si>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</si>
  <si>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</si>
  <si>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</si>
  <si>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</si>
  <si>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</si>
  <si>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</si>
  <si>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</si>
  <si>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</si>
  <si>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</si>
  <si>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</si>
  <si>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</si>
  <si>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</si>
  <si>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</si>
  <si>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</si>
  <si>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</si>
  <si>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</si>
  <si>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</si>
  <si>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</si>
  <si>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</si>
  <si>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</si>
  <si>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</si>
  <si>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</si>
  <si>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</si>
  <si>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</si>
  <si>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</si>
  <si>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</si>
  <si>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</si>
  <si>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</si>
  <si>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</si>
  <si>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</si>
  <si>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</si>
  <si>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</si>
  <si>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</si>
  <si>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</si>
  <si>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</si>
  <si>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</si>
  <si>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</si>
  <si>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</si>
  <si>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</si>
  <si>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</si>
  <si>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</si>
  <si>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</si>
  <si>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</si>
  <si>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</si>
  <si>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</si>
  <si>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</si>
  <si>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</si>
  <si>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</si>
  <si>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</si>
  <si>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</si>
  <si>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</si>
  <si>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</si>
  <si>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</si>
  <si>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</si>
  <si>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</si>
  <si>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</si>
  <si>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</si>
  <si>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</si>
  <si>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</si>
  <si>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</si>
  <si>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</si>
  <si>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</si>
  <si>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</si>
  <si>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</si>
  <si>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</si>
  <si>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</si>
  <si>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</si>
  <si>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</si>
  <si>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</si>
  <si>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</si>
  <si>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</si>
  <si>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</si>
  <si>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</si>
  <si>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</si>
  <si>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</si>
  <si>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</si>
  <si>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</si>
  <si>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</si>
  <si>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</si>
  <si>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</si>
  <si>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</si>
  <si>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</si>
  <si>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</si>
  <si>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</si>
  <si>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</si>
  <si>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</si>
  <si>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</si>
  <si>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</si>
  <si>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</si>
  <si>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</si>
  <si>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</si>
  <si>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</si>
  <si>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</si>
  <si>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</si>
  <si>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</si>
  <si>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</si>
  <si>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</si>
  <si>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</si>
  <si>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</si>
  <si>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</si>
  <si>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</si>
  <si>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</si>
  <si>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</si>
  <si>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</si>
  <si>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</si>
  <si>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</si>
  <si>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</si>
  <si>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</si>
  <si>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</si>
  <si>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</si>
  <si>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</si>
  <si>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</si>
  <si>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</si>
  <si>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</si>
  <si>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</si>
  <si>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</si>
  <si>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</si>
  <si>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</si>
  <si>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</si>
  <si>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</si>
  <si>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</si>
  <si>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</si>
  <si>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</si>
  <si>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</si>
  <si>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</si>
  <si>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</si>
  <si>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</si>
  <si>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</si>
  <si>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</si>
  <si>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</si>
  <si>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</si>
  <si>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</si>
  <si>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</si>
  <si>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</si>
  <si>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</si>
  <si>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</si>
  <si>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</si>
  <si>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</si>
  <si>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</si>
  <si>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</si>
  <si>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</si>
  <si>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</si>
  <si>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</si>
  <si>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</si>
  <si>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</si>
  <si>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</si>
  <si>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</si>
  <si>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</si>
  <si>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</si>
  <si>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</si>
  <si>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</si>
  <si>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</si>
  <si>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</si>
  <si>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</si>
  <si>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</si>
  <si>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</si>
  <si>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</si>
  <si>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</si>
  <si>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</si>
  <si>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</si>
  <si>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</si>
  <si>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</si>
  <si>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</si>
  <si>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</si>
  <si>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</si>
  <si>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</si>
  <si>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</si>
  <si>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</si>
  <si>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</si>
  <si>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</si>
  <si>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</si>
  <si>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</si>
  <si>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</si>
  <si>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</si>
  <si>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</si>
  <si>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</si>
  <si>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</si>
  <si>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</si>
  <si>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</si>
  <si>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</si>
  <si>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</si>
  <si>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</si>
  <si>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</si>
  <si>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</si>
  <si>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</si>
  <si>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</si>
  <si>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</si>
  <si>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</si>
  <si>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</si>
  <si>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</si>
  <si>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</si>
  <si>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</si>
  <si>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</si>
  <si>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</si>
  <si>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</si>
  <si>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</si>
  <si>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</si>
  <si>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</si>
  <si>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</si>
  <si>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</si>
  <si>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</si>
  <si>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</si>
  <si>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</si>
  <si>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</si>
  <si>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</si>
  <si>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</si>
  <si>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</si>
  <si>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</si>
  <si>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</si>
  <si>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</si>
  <si>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</si>
  <si>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</si>
  <si>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</si>
  <si>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</si>
  <si>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</si>
  <si>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</si>
  <si>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</si>
  <si>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</si>
  <si>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</si>
  <si>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</si>
  <si>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</si>
  <si>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</si>
  <si>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</si>
  <si>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</si>
  <si>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</si>
  <si>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</si>
  <si>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</si>
  <si>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</si>
  <si>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</si>
  <si>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</si>
  <si>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</si>
  <si>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</si>
  <si>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</si>
  <si>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</si>
  <si>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</si>
  <si>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</si>
  <si>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</si>
  <si>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</si>
  <si>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</si>
  <si>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</si>
  <si>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</si>
  <si>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</si>
  <si>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</si>
  <si>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</si>
  <si>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</si>
  <si>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</si>
  <si>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</si>
  <si>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</si>
  <si>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</si>
  <si>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</si>
  <si>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</si>
  <si>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</si>
  <si>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</si>
  <si>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</si>
  <si>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</si>
  <si>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</si>
  <si>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</si>
  <si>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</si>
  <si>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</si>
  <si>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</si>
  <si>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</si>
  <si>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</si>
  <si>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</si>
  <si>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</si>
  <si>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</si>
  <si>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</si>
  <si>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</si>
  <si>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</si>
  <si>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</si>
  <si>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</si>
  <si>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</si>
  <si>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</si>
  <si>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</si>
  <si>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</si>
  <si>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</si>
  <si>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</si>
  <si>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</si>
  <si>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</si>
  <si>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</si>
  <si>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</si>
  <si>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</si>
  <si>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</si>
  <si>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</si>
  <si>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</si>
  <si>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</si>
  <si>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</si>
  <si>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</si>
  <si>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</si>
  <si>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</si>
  <si>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</si>
  <si>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</si>
  <si>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</si>
  <si>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</si>
  <si>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</si>
  <si>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</si>
  <si>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</si>
  <si>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</si>
  <si>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</si>
  <si>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</si>
  <si>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</si>
  <si>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</si>
  <si>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</si>
  <si>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</si>
  <si>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</si>
  <si>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</si>
  <si>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</si>
  <si>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</si>
  <si>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</si>
  <si>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</si>
  <si>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</si>
  <si>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</si>
  <si>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</si>
  <si>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</si>
  <si>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</si>
  <si>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</si>
  <si>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</si>
  <si>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</si>
  <si>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</si>
  <si>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</si>
  <si>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</si>
  <si>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</si>
  <si>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</si>
  <si>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</si>
  <si>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</si>
  <si>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</si>
  <si>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</si>
  <si>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</si>
  <si>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</si>
  <si>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</si>
  <si>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</si>
  <si>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</si>
  <si>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</si>
  <si>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</si>
  <si>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</si>
  <si>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</si>
  <si>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</si>
  <si>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</si>
  <si>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</si>
  <si>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</si>
  <si>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</si>
  <si>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</si>
  <si>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</si>
  <si>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</si>
  <si>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</si>
  <si>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</si>
  <si>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</si>
  <si>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</si>
  <si>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</si>
  <si>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</si>
  <si>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</si>
  <si>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</si>
  <si>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</si>
  <si>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</si>
  <si>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</si>
  <si>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</si>
  <si>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</si>
  <si>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</si>
  <si>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</si>
  <si>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</si>
  <si>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</si>
  <si>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</si>
  <si>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</si>
  <si>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</si>
  <si>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</si>
  <si>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</si>
  <si>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</si>
  <si>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</si>
  <si>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</si>
  <si>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</si>
  <si>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</si>
  <si>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</si>
  <si>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</si>
  <si>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</si>
  <si>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</si>
  <si>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</si>
  <si>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</si>
  <si>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</si>
  <si>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</si>
  <si>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</si>
  <si>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</si>
  <si>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</si>
  <si>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</si>
  <si>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</si>
  <si>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</si>
  <si>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</si>
  <si>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</si>
  <si>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</si>
  <si>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</si>
  <si>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</si>
  <si>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</si>
  <si>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</si>
  <si>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</si>
  <si>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</si>
  <si>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</si>
  <si>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</si>
  <si>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</si>
  <si>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</si>
  <si>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</si>
  <si>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</si>
  <si>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</si>
  <si>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</si>
  <si>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</si>
  <si>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</si>
  <si>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</si>
  <si>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</si>
  <si>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</si>
  <si>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</si>
  <si>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</si>
  <si>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</si>
  <si>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</si>
  <si>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</si>
  <si>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</si>
  <si>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</si>
  <si>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</si>
  <si>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</si>
  <si>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</si>
  <si>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</si>
  <si>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</si>
  <si>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</si>
  <si>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</si>
  <si>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</si>
  <si>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</si>
  <si>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</si>
  <si>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</si>
  <si>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</si>
  <si>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</si>
  <si>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</si>
  <si>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</si>
  <si>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</si>
  <si>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</si>
  <si>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</si>
  <si>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</si>
  <si>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</si>
  <si>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</si>
  <si>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</si>
  <si>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</si>
  <si>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</si>
  <si>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</si>
  <si>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</si>
  <si>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</si>
  <si>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</si>
  <si>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</si>
  <si>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</si>
  <si>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</si>
  <si>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</si>
  <si>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</si>
  <si>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</si>
  <si>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</si>
  <si>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</si>
  <si>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</si>
  <si>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</si>
  <si>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</si>
  <si>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</si>
  <si>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</si>
  <si>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</si>
  <si>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</si>
  <si>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</si>
  <si>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</si>
  <si>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</si>
  <si>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</si>
  <si>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</si>
  <si>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</si>
  <si>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</si>
  <si>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</si>
  <si>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</si>
  <si>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</si>
  <si>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</si>
  <si>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</si>
  <si>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</si>
  <si>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</si>
  <si>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</si>
  <si>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</si>
  <si>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</si>
  <si>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</si>
  <si>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</si>
  <si>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</si>
  <si>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</si>
  <si>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</si>
  <si>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</si>
  <si>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</si>
  <si>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</si>
  <si>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</si>
  <si>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</si>
  <si>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</si>
  <si>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</si>
  <si>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</si>
  <si>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</si>
  <si>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</si>
  <si>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</si>
  <si>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</si>
  <si>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</si>
  <si>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</si>
  <si>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</si>
  <si>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</si>
  <si>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</si>
  <si>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</si>
  <si>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</si>
  <si>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</si>
  <si>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</si>
  <si>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</si>
  <si>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</si>
  <si>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</si>
  <si>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</si>
  <si>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</si>
  <si>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</si>
  <si>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</si>
  <si>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</si>
  <si>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</si>
  <si>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</si>
  <si>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</si>
  <si>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</si>
  <si>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</si>
  <si>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</si>
  <si>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</si>
  <si>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</si>
  <si>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</si>
  <si>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</si>
  <si>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</si>
  <si>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</si>
  <si>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</si>
  <si>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</si>
  <si>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</si>
  <si>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</si>
  <si>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</si>
  <si>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</si>
  <si>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</si>
  <si>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</si>
  <si>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</si>
  <si>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</si>
  <si>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</si>
  <si>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</si>
  <si>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</si>
  <si>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</si>
  <si>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</si>
  <si>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</si>
  <si>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</si>
  <si>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</si>
  <si>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</si>
  <si>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</si>
  <si>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</si>
  <si>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</si>
  <si>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</si>
  <si>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</si>
  <si>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</si>
  <si>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</si>
  <si>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</si>
  <si>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</si>
  <si>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</si>
  <si>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</si>
  <si>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</si>
  <si>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</si>
  <si>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</si>
  <si>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</si>
  <si>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</si>
  <si>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</si>
  <si>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</si>
  <si>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</si>
  <si>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</si>
  <si>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</si>
  <si>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</si>
  <si>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</si>
  <si>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</si>
  <si>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</si>
  <si>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</si>
  <si>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</si>
  <si>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</si>
  <si>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</si>
  <si>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</si>
  <si>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</si>
  <si>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</si>
  <si>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</si>
  <si>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</si>
  <si>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</si>
  <si>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</si>
  <si>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</si>
  <si>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</si>
  <si>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</si>
  <si>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</si>
  <si>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</si>
  <si>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</si>
  <si>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</si>
  <si>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</si>
  <si>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</si>
  <si>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</si>
  <si>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</si>
  <si>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</si>
  <si>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</si>
  <si>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</si>
  <si>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</si>
  <si>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</si>
  <si>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</si>
  <si>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</si>
  <si>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</si>
  <si>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</si>
  <si>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</si>
  <si>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</si>
  <si>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</si>
  <si>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</si>
  <si>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</si>
  <si>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</si>
  <si>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</si>
  <si>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</si>
  <si>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</si>
  <si>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</si>
  <si>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</si>
  <si>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</si>
  <si>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</si>
  <si>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</si>
  <si>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</si>
  <si>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</si>
  <si>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</si>
  <si>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</si>
  <si>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</si>
  <si>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</si>
  <si>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</si>
  <si>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</si>
  <si>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</si>
  <si>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</si>
  <si>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</si>
  <si>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</si>
  <si>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</si>
  <si>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</si>
  <si>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</si>
  <si>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</si>
  <si>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</si>
  <si>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</si>
  <si>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</si>
  <si>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</si>
  <si>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</si>
  <si>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</si>
  <si>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</si>
  <si>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</si>
  <si>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</si>
  <si>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</si>
  <si>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</si>
  <si>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</si>
  <si>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</si>
  <si>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</si>
  <si>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</si>
  <si>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</si>
  <si>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</si>
  <si>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</si>
  <si>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</si>
  <si>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</si>
  <si>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</si>
  <si>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</si>
  <si>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</si>
  <si>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</si>
  <si>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</si>
  <si>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</si>
  <si>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</si>
  <si>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</si>
  <si>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</si>
  <si>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</si>
  <si>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</si>
  <si>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</si>
  <si>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</si>
  <si>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</si>
  <si>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</si>
  <si>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</si>
  <si>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</si>
  <si>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</si>
  <si>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</si>
  <si>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</si>
  <si>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</si>
  <si>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</si>
  <si>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</si>
  <si>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</si>
  <si>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</si>
  <si>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</si>
  <si>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</si>
  <si>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</si>
  <si>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</si>
  <si>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</si>
  <si>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</si>
  <si>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</si>
  <si>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</si>
  <si>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</si>
  <si>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</si>
  <si>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</si>
  <si>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</si>
  <si>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</si>
  <si>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</si>
  <si>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</si>
  <si>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</si>
  <si>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</si>
  <si>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</si>
  <si>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</si>
  <si>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</si>
  <si>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</si>
  <si>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</si>
  <si>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</si>
  <si>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</si>
  <si>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</si>
  <si>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</si>
  <si>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</si>
  <si>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</si>
  <si>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</si>
  <si>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</si>
  <si>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</si>
  <si>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</si>
  <si>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</si>
  <si>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</si>
  <si>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</si>
  <si>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</si>
  <si>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</si>
  <si>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</si>
  <si>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</si>
  <si>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</si>
  <si>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</si>
  <si>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</si>
  <si>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</si>
  <si>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</si>
  <si>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</si>
  <si>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</si>
  <si>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</si>
  <si>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</si>
  <si>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</si>
  <si>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</si>
  <si>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</si>
  <si>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</si>
  <si>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</si>
  <si>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</si>
  <si>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</si>
  <si>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</si>
  <si>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</si>
  <si>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</si>
  <si>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</si>
  <si>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</si>
  <si>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</si>
  <si>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</si>
  <si>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</si>
  <si>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</si>
  <si>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</si>
  <si>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</si>
  <si>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</si>
  <si>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</si>
  <si>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</si>
  <si>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</si>
  <si>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</si>
  <si>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</si>
  <si>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</si>
  <si>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</si>
  <si>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</si>
  <si>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</si>
  <si>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</si>
  <si>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</si>
  <si>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</si>
  <si>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</si>
  <si>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</si>
  <si>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</si>
  <si>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</si>
  <si>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</si>
  <si>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</si>
  <si>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</si>
  <si>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</si>
  <si>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</si>
  <si>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</si>
  <si>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</si>
  <si>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</si>
  <si>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</si>
  <si>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</si>
  <si>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</si>
  <si>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</si>
  <si>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</si>
  <si>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</si>
  <si>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</si>
  <si>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</si>
  <si>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</si>
  <si>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</si>
  <si>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</si>
  <si>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</si>
  <si>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</si>
  <si>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</si>
  <si>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</si>
  <si>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</si>
  <si>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</si>
  <si>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</si>
  <si>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</si>
  <si>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</si>
  <si>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</si>
  <si>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</si>
  <si>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</si>
  <si>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</si>
  <si>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</si>
  <si>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</si>
  <si>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</si>
  <si>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</si>
  <si>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</si>
  <si>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</si>
  <si>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</si>
  <si>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</si>
  <si>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</si>
  <si>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</si>
  <si>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</si>
  <si>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</si>
  <si>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</si>
  <si>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</si>
  <si>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</si>
  <si>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</si>
  <si>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</si>
  <si>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</si>
  <si>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</si>
  <si>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</si>
  <si>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</si>
  <si>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</si>
  <si>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</si>
  <si>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</si>
  <si>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</si>
  <si>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</si>
  <si>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</si>
  <si>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</si>
  <si>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</si>
  <si>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</si>
  <si>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</si>
  <si>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</si>
  <si>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</si>
  <si>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</si>
  <si>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</si>
  <si>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</si>
  <si>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</si>
  <si>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</si>
  <si>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</si>
  <si>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</si>
  <si>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</si>
  <si>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</si>
  <si>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</si>
  <si>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</si>
  <si>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</si>
  <si>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</si>
  <si>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</si>
  <si>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</si>
  <si>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</si>
  <si>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</si>
  <si>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</si>
  <si>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</si>
  <si>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</si>
  <si>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</si>
  <si>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</si>
  <si>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</si>
  <si>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</si>
  <si>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</si>
  <si>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</si>
  <si>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</si>
  <si>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</si>
  <si>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</si>
  <si>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</si>
  <si>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</si>
  <si>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</si>
  <si>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</si>
  <si>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</si>
  <si>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</si>
  <si>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</si>
  <si>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</si>
  <si>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</si>
  <si>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</si>
  <si>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</si>
  <si>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</si>
  <si>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</si>
  <si>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</si>
  <si>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</si>
  <si>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</si>
  <si>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</si>
  <si>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</si>
  <si>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</si>
  <si>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</si>
  <si>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</si>
  <si>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</si>
  <si>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</si>
  <si>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</si>
  <si>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</si>
  <si>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</si>
  <si>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</si>
  <si>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</si>
  <si>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</si>
  <si>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</si>
  <si>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</si>
  <si>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</si>
  <si>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</si>
  <si>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</si>
  <si>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</si>
  <si>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</si>
  <si>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</si>
  <si>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</si>
  <si>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</si>
  <si>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</si>
  <si>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</si>
  <si>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</si>
  <si>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</si>
  <si>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</si>
  <si>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</si>
  <si>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</si>
  <si>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</si>
  <si>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</si>
  <si>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</si>
  <si>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</si>
  <si>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</si>
  <si>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</si>
  <si>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</si>
  <si>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</si>
  <si>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</si>
  <si>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</si>
  <si>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</si>
  <si>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</si>
  <si>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</si>
  <si>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</si>
  <si>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</si>
  <si>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</si>
  <si>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</si>
  <si>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</si>
  <si>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</si>
  <si>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</si>
  <si>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</si>
  <si>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</si>
  <si>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</si>
  <si>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</si>
  <si>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</si>
  <si>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</si>
  <si>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</si>
  <si>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</si>
  <si>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</si>
  <si>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</si>
  <si>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</si>
  <si>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</si>
  <si>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</si>
  <si>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</si>
  <si>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</si>
  <si>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</si>
  <si>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</si>
  <si>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</si>
  <si>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</si>
  <si>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</si>
  <si>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</si>
  <si>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</si>
  <si>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</si>
  <si>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</si>
  <si>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</si>
  <si>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</si>
  <si>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</si>
  <si>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</si>
  <si>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</si>
  <si>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</si>
  <si>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</si>
  <si>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</si>
  <si>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</si>
  <si>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</si>
  <si>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</si>
  <si>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</si>
  <si>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</si>
  <si>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</si>
  <si>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</si>
  <si>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</si>
  <si>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</si>
  <si>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</si>
  <si>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</si>
  <si>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</si>
  <si>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</si>
  <si>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</si>
  <si>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</si>
  <si>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</si>
  <si>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</si>
  <si>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</si>
  <si>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</si>
  <si>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</si>
  <si>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</si>
  <si>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</si>
  <si>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</si>
  <si>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</si>
  <si>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</si>
  <si>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</si>
  <si>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</si>
  <si>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</si>
  <si>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</si>
  <si>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</si>
  <si>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</si>
  <si>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</si>
  <si>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</si>
  <si>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</si>
  <si>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</si>
  <si>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</si>
  <si>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</si>
  <si>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</si>
  <si>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</si>
  <si>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</si>
  <si>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</si>
  <si>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</si>
  <si>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</si>
  <si>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</si>
  <si>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</si>
  <si>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</si>
  <si>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</si>
  <si>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</si>
  <si>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</si>
  <si>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</si>
  <si>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</si>
  <si>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</si>
  <si>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</si>
  <si>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</si>
  <si>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</si>
  <si>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</si>
  <si>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</si>
  <si>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</si>
  <si>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</si>
  <si>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</si>
  <si>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</si>
  <si>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</si>
  <si>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</si>
  <si>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</si>
  <si>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</si>
  <si>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</si>
  <si>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</si>
  <si>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</si>
  <si>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</si>
  <si>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</si>
  <si>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</si>
  <si>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</si>
  <si>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</si>
  <si>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</si>
  <si>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</si>
  <si>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</si>
  <si>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</si>
  <si>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</si>
  <si>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</si>
  <si>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</si>
  <si>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</si>
  <si>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</si>
  <si>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</si>
  <si>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</si>
  <si>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</si>
  <si>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</si>
  <si>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</si>
  <si>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</si>
  <si>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</si>
  <si>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</si>
  <si>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</si>
  <si>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</si>
  <si>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</si>
  <si>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</si>
  <si>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</si>
  <si>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</si>
  <si>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</si>
  <si>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</si>
  <si>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</si>
  <si>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</si>
  <si>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</si>
  <si>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</si>
  <si>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</si>
  <si>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</si>
  <si>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</si>
  <si>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</si>
  <si>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</si>
  <si>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</si>
  <si>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</si>
  <si>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</si>
  <si>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</si>
  <si>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</si>
  <si>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</si>
  <si>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</si>
  <si>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</si>
  <si>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</si>
  <si>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</si>
  <si>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</si>
  <si>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</si>
  <si>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</si>
  <si>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</si>
  <si>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</si>
  <si>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</si>
  <si>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</si>
  <si>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</si>
  <si>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</si>
  <si>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</si>
  <si>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</si>
  <si>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</si>
  <si>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</si>
  <si>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</si>
  <si>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</si>
  <si>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</si>
  <si>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</si>
  <si>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</si>
  <si>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</si>
  <si>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</si>
  <si>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</si>
  <si>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</si>
  <si>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</si>
  <si>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</si>
  <si>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</si>
  <si>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</si>
  <si>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</si>
  <si>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</si>
  <si>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</si>
  <si>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</si>
  <si>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</si>
  <si>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</si>
  <si>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</si>
  <si>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</si>
  <si>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</si>
  <si>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</si>
  <si>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</si>
  <si>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</si>
  <si>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</si>
  <si>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</si>
  <si>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</si>
  <si>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</si>
  <si>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</si>
  <si>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</si>
  <si>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</si>
  <si>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</si>
  <si>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</si>
  <si>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</si>
  <si>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</si>
  <si>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</si>
  <si>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</si>
  <si>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</si>
  <si>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</si>
  <si>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</si>
  <si>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</si>
  <si>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</si>
  <si>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</si>
  <si>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</si>
  <si>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</si>
  <si>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</si>
  <si>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</si>
  <si>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</si>
  <si>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</si>
  <si>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</si>
  <si>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</si>
  <si>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</si>
  <si>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</si>
  <si>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</si>
  <si>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</si>
  <si>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</si>
  <si>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</si>
  <si>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</si>
  <si>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</si>
  <si>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</si>
  <si>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</si>
  <si>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</si>
  <si>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</si>
  <si>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</si>
  <si>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</si>
  <si>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</si>
  <si>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</si>
  <si>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</si>
  <si>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</si>
  <si>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</si>
  <si>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</si>
  <si>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</si>
  <si>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</si>
  <si>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</si>
  <si>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</si>
  <si>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</si>
  <si>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</si>
  <si>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</si>
  <si>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</si>
  <si>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</si>
  <si>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</si>
  <si>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</si>
  <si>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</si>
  <si>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</si>
  <si>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</si>
  <si>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</si>
  <si>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</si>
  <si>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</si>
  <si>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</si>
  <si>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</si>
  <si>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</si>
  <si>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</si>
  <si>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</si>
  <si>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</si>
  <si>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</si>
  <si>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</si>
  <si>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</si>
  <si>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</si>
  <si>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</si>
  <si>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</si>
  <si>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</si>
  <si>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</si>
  <si>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</si>
  <si>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</si>
  <si>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</si>
  <si>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</si>
  <si>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</si>
  <si>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</si>
  <si>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</si>
  <si>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</si>
  <si>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</si>
  <si>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</si>
  <si>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</si>
  <si>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</si>
  <si>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</si>
  <si>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</si>
  <si>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</si>
  <si>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</si>
  <si>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</si>
  <si>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</si>
  <si>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</si>
  <si>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</si>
  <si>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</si>
  <si>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</si>
  <si>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</si>
  <si>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</si>
  <si>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</si>
  <si>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</si>
  <si>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</si>
  <si>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</si>
  <si>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</si>
  <si>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</si>
  <si>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</si>
  <si>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</si>
  <si>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</si>
  <si>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</si>
  <si>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</si>
  <si>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</si>
  <si>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</si>
  <si>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</si>
  <si>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</si>
  <si>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</si>
  <si>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</si>
  <si>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</si>
  <si>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</si>
  <si>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</si>
  <si>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</si>
  <si>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</si>
  <si>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</si>
  <si>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</si>
  <si>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</si>
  <si>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</si>
  <si>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</si>
  <si>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</si>
  <si>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</si>
  <si>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</si>
  <si>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</si>
  <si>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</si>
  <si>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</si>
  <si>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</si>
  <si>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</si>
  <si>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</si>
  <si>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</si>
  <si>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</si>
  <si>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</si>
  <si>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</si>
  <si>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</si>
  <si>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</si>
  <si>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</si>
  <si>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</si>
  <si>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</si>
  <si>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</si>
  <si>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</si>
  <si>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</si>
  <si>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</si>
  <si>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</si>
  <si>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</si>
  <si>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</si>
  <si>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</si>
  <si>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</si>
  <si>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</si>
  <si>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</si>
  <si>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</si>
  <si>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</si>
  <si>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</si>
  <si>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</si>
  <si>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</si>
  <si>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</si>
  <si>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</si>
  <si>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</si>
  <si>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</si>
  <si>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</si>
  <si>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</si>
  <si>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</si>
  <si>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</si>
  <si>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</si>
  <si>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</si>
  <si>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</si>
  <si>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</si>
  <si>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</si>
  <si>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</si>
  <si>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</si>
  <si>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</si>
  <si>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</si>
  <si>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</si>
  <si>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</si>
  <si>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</si>
  <si>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</si>
  <si>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</si>
  <si>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</si>
  <si>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</si>
  <si>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</si>
  <si>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</si>
  <si>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</si>
  <si>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</si>
  <si>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</si>
  <si>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</si>
  <si>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</si>
  <si>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</si>
  <si>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</si>
  <si>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</si>
  <si>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</si>
  <si>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</si>
  <si>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</si>
  <si>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</si>
  <si>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</si>
  <si>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</si>
  <si>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</si>
  <si>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</si>
  <si>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</si>
  <si>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</si>
  <si>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</si>
  <si>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</si>
  <si>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</si>
  <si>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</si>
  <si>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</si>
  <si>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</si>
  <si>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</si>
  <si>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</si>
  <si>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</si>
  <si>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</si>
  <si>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</si>
  <si>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</si>
  <si>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</si>
  <si>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</si>
  <si>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</si>
  <si>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</si>
  <si>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</si>
  <si>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</si>
  <si>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</si>
  <si>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</si>
  <si>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</si>
  <si>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</si>
  <si>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</si>
  <si>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</si>
  <si>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</si>
  <si>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</si>
  <si>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</si>
  <si>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</si>
  <si>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</si>
  <si>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</si>
  <si>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</si>
  <si>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</si>
  <si>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</si>
  <si>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</si>
  <si>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</si>
  <si>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</si>
  <si>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</si>
  <si>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</si>
  <si>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</si>
  <si>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</si>
  <si>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</si>
  <si>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</si>
  <si>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</si>
  <si>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</si>
  <si>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</si>
  <si>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</si>
  <si>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</si>
  <si>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</si>
  <si>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</si>
  <si>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</si>
  <si>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</si>
  <si>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</si>
  <si>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</si>
  <si>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</si>
  <si>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</si>
  <si>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</si>
  <si>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</si>
  <si>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</si>
  <si>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</si>
  <si>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</si>
  <si>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</si>
  <si>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</si>
  <si>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</si>
  <si>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</si>
  <si>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</si>
  <si>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</si>
  <si>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</si>
  <si>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</si>
  <si>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</si>
  <si>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</si>
  <si>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</si>
  <si>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</si>
  <si>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</si>
  <si>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</si>
  <si>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</si>
  <si>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</si>
  <si>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</si>
  <si>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</si>
  <si>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</si>
  <si>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</si>
  <si>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</si>
  <si>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</si>
  <si>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</si>
  <si>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</si>
  <si>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</si>
  <si>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</si>
  <si>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</si>
  <si>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</si>
  <si>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</si>
  <si>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</si>
  <si>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</si>
  <si>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</si>
  <si>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</si>
  <si>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</si>
  <si>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</si>
  <si>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</si>
  <si>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</si>
  <si>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</si>
  <si>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</si>
  <si>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</si>
  <si>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</si>
  <si>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</si>
  <si>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</si>
  <si>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</si>
  <si>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</si>
  <si>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</si>
  <si>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</si>
  <si>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</si>
  <si>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</si>
  <si>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</si>
  <si>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</si>
  <si>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</si>
  <si>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</si>
  <si>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</si>
  <si>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</si>
  <si>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</si>
  <si>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</si>
  <si>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</si>
  <si>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</si>
  <si>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</si>
  <si>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</si>
  <si>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</si>
  <si>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</si>
  <si>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</si>
  <si>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</si>
  <si>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</si>
  <si>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</si>
  <si>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</si>
  <si>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</si>
  <si>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</si>
  <si>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</si>
  <si>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</si>
  <si>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</si>
  <si>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</si>
  <si>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</si>
  <si>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</si>
  <si>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</si>
  <si>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</si>
  <si>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</si>
  <si>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</si>
  <si>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</si>
  <si>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</si>
  <si>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</si>
  <si>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</si>
  <si>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</si>
  <si>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</si>
  <si>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</si>
  <si>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</si>
  <si>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</si>
  <si>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</si>
  <si>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</si>
  <si>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</si>
  <si>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</si>
  <si>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</si>
  <si>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</si>
  <si>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</si>
  <si>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</si>
  <si>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</si>
  <si>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</si>
  <si>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</si>
  <si>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</si>
  <si>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</si>
  <si>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</si>
  <si>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</si>
  <si>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</si>
  <si>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</si>
  <si>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</si>
  <si>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</si>
  <si>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</si>
  <si>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</si>
  <si>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</si>
  <si>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</si>
  <si>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</si>
  <si>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</si>
  <si>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</si>
  <si>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</si>
  <si>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</si>
  <si>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</si>
  <si>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</si>
  <si>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</si>
  <si>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</si>
  <si>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</si>
  <si>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</si>
  <si>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</si>
  <si>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</si>
  <si>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</si>
  <si>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</si>
  <si>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</si>
  <si>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</si>
  <si>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</si>
  <si>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</si>
  <si>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</si>
  <si>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</si>
  <si>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</si>
  <si>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</si>
  <si>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</si>
  <si>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</si>
  <si>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</si>
  <si>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</si>
  <si>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</si>
  <si>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</si>
  <si>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</si>
  <si>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</si>
  <si>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</si>
  <si>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</si>
  <si>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</si>
  <si>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</si>
  <si>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</si>
  <si>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</si>
  <si>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</si>
  <si>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</si>
  <si>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</si>
  <si>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</si>
  <si>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</si>
  <si>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</si>
  <si>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</si>
  <si>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</si>
  <si>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</si>
  <si>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</si>
  <si>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</si>
  <si>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</si>
  <si>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</si>
  <si>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</si>
  <si>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</si>
  <si>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</si>
  <si>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</si>
  <si>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</si>
  <si>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</si>
  <si>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</si>
  <si>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</si>
  <si>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</si>
  <si>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</si>
  <si>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</si>
  <si>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</si>
  <si>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</si>
  <si>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</si>
  <si>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</si>
  <si>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</si>
  <si>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</si>
  <si>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</si>
  <si>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</si>
  <si>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</si>
  <si>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</si>
  <si>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</si>
  <si>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</si>
  <si>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</si>
  <si>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</si>
  <si>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</si>
  <si>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</si>
  <si>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</si>
  <si>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</si>
  <si>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</si>
  <si>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</si>
  <si>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</si>
  <si>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</si>
  <si>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</si>
  <si>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</si>
  <si>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</si>
  <si>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</si>
  <si>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</si>
  <si>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</si>
  <si>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</si>
  <si>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</si>
  <si>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</si>
  <si>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</si>
  <si>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</si>
  <si>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</si>
  <si>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</si>
  <si>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</si>
  <si>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</si>
  <si>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</si>
  <si>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</si>
  <si>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</si>
  <si>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</si>
  <si>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</si>
  <si>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</si>
  <si>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</si>
  <si>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</si>
  <si>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</si>
  <si>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</si>
  <si>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</si>
  <si>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</si>
  <si>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</si>
  <si>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</si>
  <si>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</si>
  <si>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</si>
  <si>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</si>
  <si>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</si>
  <si>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</si>
  <si>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</si>
  <si>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</si>
  <si>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</si>
  <si>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</si>
  <si>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</si>
  <si>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</si>
  <si>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</si>
  <si>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</si>
  <si>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</si>
  <si>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</si>
  <si>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</si>
  <si>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</si>
  <si>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</si>
  <si>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</si>
  <si>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</si>
  <si>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</si>
  <si>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</si>
  <si>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</si>
  <si>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</si>
  <si>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</si>
  <si>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</si>
  <si>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</si>
  <si>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</si>
  <si>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</si>
  <si>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</si>
  <si>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</si>
  <si>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</si>
  <si>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</si>
  <si>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</si>
  <si>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</si>
  <si>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</si>
  <si>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</si>
  <si>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</si>
  <si>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</si>
  <si>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</si>
  <si>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</si>
  <si>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</si>
  <si>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</si>
  <si>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</si>
  <si>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</si>
  <si>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</si>
  <si>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</si>
  <si>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</si>
  <si>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</si>
  <si>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</si>
  <si>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</si>
  <si>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</si>
  <si>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</si>
  <si>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</si>
  <si>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</si>
  <si>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</si>
  <si>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</si>
  <si>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</si>
  <si>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</si>
  <si>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</si>
  <si>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</si>
  <si>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</si>
  <si>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</si>
  <si>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</si>
  <si>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</si>
  <si>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</si>
  <si>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</si>
  <si>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</si>
  <si>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</si>
  <si>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</si>
  <si>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</si>
  <si>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</si>
  <si>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</si>
  <si>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</si>
  <si>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</si>
  <si>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</si>
  <si>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</si>
  <si>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</si>
  <si>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</si>
  <si>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</si>
  <si>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</si>
  <si>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</si>
  <si>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</si>
  <si>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</si>
  <si>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</si>
  <si>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</si>
  <si>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</si>
  <si>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</si>
  <si>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</si>
  <si>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</si>
  <si>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</si>
  <si>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</si>
  <si>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</si>
  <si>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</si>
  <si>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</si>
  <si>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</si>
  <si>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</si>
  <si>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</si>
  <si>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</si>
  <si>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</si>
  <si>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</si>
  <si>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</si>
  <si>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</si>
  <si>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</si>
  <si>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</si>
  <si>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</si>
  <si>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</si>
  <si>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</si>
  <si>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</si>
  <si>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</si>
  <si>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</si>
  <si>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</si>
  <si>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</si>
  <si>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</si>
  <si>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</si>
  <si>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</si>
  <si>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</si>
  <si>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</si>
  <si>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</si>
  <si>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</si>
  <si>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</si>
  <si>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</si>
  <si>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</si>
  <si>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</si>
  <si>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</si>
  <si>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</si>
  <si>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</si>
  <si>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</si>
  <si>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</si>
  <si>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</si>
  <si>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</si>
  <si>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</si>
  <si>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</si>
  <si>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</si>
  <si>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</si>
  <si>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</si>
  <si>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</si>
  <si>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</si>
  <si>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</si>
  <si>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</si>
  <si>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</si>
  <si>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</si>
  <si>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</si>
  <si>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</si>
  <si>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</si>
  <si>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</si>
  <si>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</si>
  <si>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</si>
  <si>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</si>
  <si>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</si>
  <si>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</si>
  <si>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</si>
  <si>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</si>
  <si>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</si>
  <si>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</si>
  <si>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</si>
  <si>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</si>
  <si>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</si>
  <si>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</si>
  <si>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</si>
  <si>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</si>
  <si>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</si>
  <si>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</si>
  <si>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</si>
  <si>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</si>
  <si>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</si>
  <si>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</si>
  <si>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</si>
  <si>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</si>
  <si>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</si>
  <si>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</si>
  <si>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</si>
  <si>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</si>
  <si>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</si>
  <si>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</si>
  <si>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</si>
  <si>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</si>
  <si>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</si>
  <si>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</si>
  <si>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</si>
  <si>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</si>
  <si>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</si>
  <si>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</si>
  <si>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</si>
  <si>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</si>
  <si>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</si>
  <si>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</si>
  <si>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</si>
  <si>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</si>
  <si>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</si>
  <si>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</si>
  <si>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</si>
  <si>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</si>
  <si>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</si>
  <si>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</si>
  <si>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</si>
  <si>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</si>
  <si>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</si>
  <si>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</si>
  <si>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</si>
  <si>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</si>
  <si>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</si>
  <si>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</si>
  <si>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</si>
  <si>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</si>
  <si>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</si>
  <si>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</si>
  <si>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</si>
  <si>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</si>
  <si>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</si>
  <si>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</si>
  <si>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</si>
  <si>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</si>
  <si>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</si>
  <si>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</si>
  <si>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</si>
  <si>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</si>
  <si>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</si>
  <si>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</si>
  <si>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</si>
  <si>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</si>
  <si>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</si>
  <si>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</si>
  <si>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</si>
  <si>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</si>
  <si>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</si>
  <si>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</si>
  <si>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</si>
  <si>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</si>
  <si>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</si>
  <si>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</si>
  <si>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</si>
  <si>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</si>
  <si>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</si>
  <si>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</si>
  <si>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</si>
  <si>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</si>
  <si>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</si>
  <si>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</si>
  <si>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</si>
  <si>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</si>
  <si>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</si>
  <si>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</si>
  <si>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</si>
  <si>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</si>
  <si>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</si>
  <si>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</si>
  <si>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</si>
  <si>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</si>
  <si>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</si>
  <si>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</si>
  <si>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</si>
  <si>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</si>
  <si>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</si>
  <si>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</si>
  <si>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</si>
  <si>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</si>
  <si>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</si>
  <si>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</si>
  <si>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</si>
  <si>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</si>
  <si>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</si>
  <si>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</si>
  <si>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</si>
  <si>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</si>
  <si>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</si>
  <si>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</si>
  <si>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</si>
  <si>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</si>
  <si>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</si>
  <si>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</si>
  <si>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</si>
  <si>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</si>
  <si>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</si>
  <si>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</si>
  <si>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</si>
  <si>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</si>
  <si>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</si>
  <si>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</si>
  <si>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</si>
  <si>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</si>
  <si>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</si>
  <si>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</si>
  <si>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</si>
  <si>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</si>
  <si>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</si>
  <si>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</si>
  <si>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</si>
  <si>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</si>
  <si>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</si>
  <si>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</si>
  <si>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</si>
  <si>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</si>
  <si>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</si>
  <si>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</si>
  <si>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</si>
  <si>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</si>
  <si>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</si>
  <si>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</si>
  <si>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</si>
  <si>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</si>
  <si>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</si>
  <si>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</si>
  <si>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</si>
  <si>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</si>
  <si>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</si>
  <si>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</si>
  <si>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</si>
  <si>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</si>
  <si>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</si>
  <si>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</si>
  <si>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</si>
  <si>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</si>
  <si>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</si>
  <si>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</si>
  <si>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</si>
  <si>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</si>
  <si>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</si>
  <si>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</si>
  <si>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</si>
  <si>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</si>
  <si>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</si>
  <si>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</si>
  <si>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</si>
  <si>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</si>
  <si>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</si>
  <si>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</si>
  <si>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</si>
  <si>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</si>
  <si>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</si>
  <si>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</si>
  <si>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</si>
  <si>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</si>
  <si>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</si>
  <si>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</si>
  <si>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</si>
  <si>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</si>
  <si>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</si>
  <si>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</si>
  <si>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</si>
  <si>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</si>
  <si>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</si>
  <si>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</si>
  <si>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</si>
  <si>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</si>
  <si>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</si>
  <si>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</si>
  <si>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</si>
  <si>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</si>
  <si>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</si>
  <si>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</si>
  <si>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</si>
  <si>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</si>
  <si>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</si>
  <si>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</si>
  <si>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</si>
  <si>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</si>
  <si>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</si>
  <si>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</si>
  <si>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</si>
  <si>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</si>
  <si>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</si>
  <si>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</si>
  <si>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</si>
  <si>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</si>
  <si>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</si>
  <si>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</si>
  <si>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</si>
  <si>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</si>
  <si>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</si>
  <si>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</si>
  <si>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</si>
  <si>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</si>
  <si>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</si>
  <si>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</si>
  <si>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</si>
  <si>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</si>
  <si>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</si>
  <si>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</si>
  <si>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</si>
  <si>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</si>
  <si>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</si>
  <si>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</si>
  <si>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</si>
  <si>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</si>
  <si>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</si>
  <si>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</si>
  <si>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</si>
  <si>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</si>
  <si>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</si>
  <si>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</si>
  <si>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</si>
  <si>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</si>
  <si>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</si>
  <si>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</si>
  <si>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</si>
  <si>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</si>
  <si>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</si>
  <si>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</si>
  <si>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</si>
  <si>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</si>
  <si>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</si>
  <si>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</si>
  <si>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</si>
  <si>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</si>
  <si>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</si>
  <si>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</si>
  <si>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</si>
  <si>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</si>
  <si>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</si>
  <si>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</si>
  <si>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</si>
  <si>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</si>
  <si>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</si>
  <si>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</si>
  <si>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</si>
  <si>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</si>
  <si>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</si>
  <si>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</si>
  <si>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</si>
  <si>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</si>
  <si>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</si>
  <si>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</si>
  <si>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</si>
  <si>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</si>
  <si>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</si>
  <si>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</si>
  <si>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</si>
  <si>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</si>
  <si>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</si>
  <si>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</si>
  <si>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</si>
  <si>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</si>
  <si>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</si>
  <si>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</si>
  <si>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</si>
  <si>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</si>
  <si>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</si>
  <si>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</si>
  <si>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</si>
  <si>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</si>
  <si>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</si>
  <si>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</si>
  <si>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</si>
  <si>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</si>
  <si>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</si>
  <si>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</si>
  <si>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</si>
  <si>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</si>
  <si>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</si>
  <si>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</si>
  <si>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</si>
  <si>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</si>
  <si>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</si>
  <si>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</si>
  <si>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</si>
  <si>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</si>
  <si>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</si>
  <si>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</si>
  <si>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</si>
  <si>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</si>
  <si>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</si>
  <si>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</si>
  <si>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</si>
  <si>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</si>
  <si>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</si>
  <si>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</si>
  <si>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</si>
  <si>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</si>
  <si>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</si>
  <si>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</si>
  <si>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</si>
  <si>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</si>
  <si>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</si>
  <si>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</si>
  <si>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</si>
  <si>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</si>
  <si>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</si>
  <si>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</si>
  <si>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</si>
  <si>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</si>
  <si>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</si>
  <si>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</si>
  <si>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</si>
  <si>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</si>
  <si>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</si>
  <si>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</si>
  <si>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</si>
  <si>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</si>
  <si>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</si>
  <si>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</si>
  <si>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</si>
  <si>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</si>
  <si>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</si>
  <si>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</si>
  <si>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</si>
  <si>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</si>
  <si>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</si>
  <si>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</si>
  <si>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</si>
  <si>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</si>
  <si>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</si>
  <si>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</si>
  <si>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</si>
  <si>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</si>
  <si>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</si>
  <si>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</si>
  <si>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</si>
  <si>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</si>
  <si>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</si>
  <si>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</si>
  <si>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</si>
  <si>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</si>
  <si>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</si>
  <si>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</si>
  <si>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</si>
  <si>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</si>
  <si>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</si>
  <si>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</si>
  <si>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</si>
  <si>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</si>
  <si>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</si>
  <si>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</si>
  <si>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</si>
  <si>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</si>
  <si>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</si>
  <si>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</si>
  <si>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</si>
  <si>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</si>
  <si>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</si>
  <si>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</si>
  <si>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</si>
  <si>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</si>
  <si>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</si>
  <si>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</si>
  <si>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</si>
  <si>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</si>
  <si>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</si>
  <si>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</si>
  <si>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</si>
  <si>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</si>
  <si>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</si>
  <si>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</si>
  <si>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</si>
  <si>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</si>
  <si>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</si>
  <si>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</si>
  <si>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</si>
  <si>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</si>
  <si>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</si>
  <si>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</si>
  <si>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</si>
  <si>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</si>
  <si>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</si>
  <si>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</si>
  <si>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</si>
  <si>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</si>
  <si>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</si>
  <si>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</si>
  <si>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</si>
  <si>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</si>
  <si>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</si>
  <si>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</si>
  <si>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</si>
  <si>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</si>
  <si>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</si>
  <si>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</si>
  <si>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</si>
  <si>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</si>
  <si>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</si>
  <si>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</si>
  <si>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</si>
  <si>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</si>
  <si>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</si>
  <si>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</si>
  <si>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</si>
  <si>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</si>
  <si>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</si>
  <si>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</si>
  <si>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</si>
  <si>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</si>
  <si>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</si>
  <si>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</si>
  <si>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</si>
  <si>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</si>
  <si>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</si>
  <si>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</si>
  <si>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</si>
  <si>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</si>
  <si>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</si>
  <si>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</si>
  <si>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</si>
  <si>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</si>
  <si>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</si>
  <si>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</si>
  <si>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</si>
  <si>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</si>
  <si>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</si>
  <si>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</si>
  <si>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</si>
  <si>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</si>
  <si>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</si>
  <si>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</si>
  <si>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</si>
  <si>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</si>
  <si>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</si>
  <si>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</si>
  <si>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</si>
  <si>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</si>
  <si>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</si>
  <si>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</si>
  <si>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</si>
  <si>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</si>
  <si>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</si>
  <si>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</si>
  <si>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</si>
  <si>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</si>
  <si>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</si>
  <si>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</si>
  <si>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</si>
  <si>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</si>
  <si>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</si>
  <si>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</si>
  <si>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</si>
  <si>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</si>
  <si>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</si>
  <si>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</si>
  <si>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</si>
  <si>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</si>
  <si>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</si>
  <si>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</si>
  <si>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</si>
  <si>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</si>
  <si>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</si>
  <si>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</si>
  <si>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</si>
  <si>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</si>
  <si>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</si>
  <si>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</si>
  <si>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</si>
  <si>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</si>
  <si>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</si>
  <si>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</si>
  <si>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</si>
  <si>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</si>
  <si>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</si>
  <si>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</si>
  <si>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</si>
  <si>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</si>
  <si>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</si>
  <si>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</si>
  <si>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</si>
  <si>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</si>
  <si>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</si>
  <si>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</si>
  <si>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</si>
  <si>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</si>
  <si>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</si>
  <si>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</si>
  <si>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</si>
  <si>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</si>
  <si>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</si>
  <si>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</si>
  <si>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</si>
  <si>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</si>
  <si>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</si>
  <si>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</si>
  <si>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</si>
  <si>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</si>
  <si>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</si>
  <si>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</si>
  <si>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</si>
  <si>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</si>
  <si>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</si>
  <si>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</si>
  <si>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</si>
  <si>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</si>
  <si>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</si>
  <si>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</si>
  <si>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</si>
  <si>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</si>
  <si>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</si>
  <si>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</si>
  <si>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</si>
  <si>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</si>
  <si>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</si>
  <si>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</si>
  <si>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</si>
  <si>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</si>
  <si>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</si>
  <si>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</si>
  <si>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</si>
  <si>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</si>
  <si>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</si>
  <si>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</si>
  <si>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</si>
  <si>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</si>
  <si>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</si>
  <si>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</si>
  <si>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</si>
  <si>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</si>
  <si>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</si>
  <si>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</si>
  <si>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</si>
  <si>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</si>
  <si>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</si>
  <si>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</si>
  <si>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</si>
  <si>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</si>
  <si>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</si>
  <si>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</si>
  <si>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</si>
  <si>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</si>
  <si>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</si>
  <si>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</si>
  <si>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</si>
  <si>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</si>
  <si>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</si>
  <si>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</si>
  <si>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</si>
  <si>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</si>
  <si>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</si>
  <si>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</si>
  <si>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</si>
  <si>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</si>
  <si>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</si>
  <si>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</si>
  <si>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</si>
  <si>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</si>
  <si>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</si>
  <si>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</si>
  <si>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</si>
  <si>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</si>
  <si>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</si>
  <si>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</si>
  <si>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</si>
  <si>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</si>
  <si>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</si>
  <si>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</si>
  <si>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</si>
  <si>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</si>
  <si>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</si>
  <si>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</si>
  <si>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</si>
  <si>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</si>
  <si>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</si>
  <si>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</si>
  <si>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</si>
  <si>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</si>
  <si>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</si>
  <si>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</si>
  <si>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</si>
  <si>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</si>
  <si>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</si>
  <si>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</si>
  <si>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</si>
  <si>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</si>
  <si>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</si>
  <si>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</si>
  <si>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</si>
  <si>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</si>
  <si>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</si>
  <si>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</si>
  <si>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</si>
  <si>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</si>
  <si>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</si>
  <si>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</si>
  <si>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</si>
  <si>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</si>
  <si>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</si>
  <si>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</si>
  <si>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</si>
  <si>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</si>
  <si>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</si>
  <si>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</si>
  <si>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</si>
  <si>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</si>
  <si>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</si>
  <si>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</si>
  <si>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</si>
  <si>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</si>
  <si>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</si>
  <si>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</si>
  <si>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</si>
  <si>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</si>
  <si>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</si>
  <si>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</si>
  <si>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</si>
  <si>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</si>
  <si>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</si>
  <si>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</si>
  <si>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</si>
  <si>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</si>
  <si>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</si>
  <si>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</si>
  <si>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</si>
  <si>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</si>
  <si>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</si>
  <si>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</si>
  <si>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</si>
  <si>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</si>
  <si>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</si>
  <si>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</si>
  <si>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</si>
  <si>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</si>
  <si>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</si>
  <si>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</si>
  <si>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</si>
  <si>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</si>
  <si>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</si>
  <si>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</si>
  <si>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</si>
  <si>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</si>
  <si>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</si>
  <si>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</si>
  <si>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</si>
  <si>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</si>
  <si>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</si>
  <si>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</si>
  <si>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</si>
  <si>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</si>
  <si>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</si>
  <si>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</si>
  <si>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</si>
  <si>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</si>
  <si>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</si>
  <si>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</si>
  <si>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</si>
  <si>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</si>
  <si>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</si>
  <si>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</si>
  <si>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</si>
  <si>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</si>
  <si>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</si>
  <si>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</si>
  <si>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</si>
  <si>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</si>
  <si>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</si>
  <si>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</si>
  <si>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</si>
  <si>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</si>
  <si>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</si>
  <si>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</si>
  <si>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</si>
  <si>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</si>
  <si>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</si>
  <si>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</si>
  <si>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</si>
  <si>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</si>
  <si>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</si>
  <si>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</si>
  <si>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</si>
  <si>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</si>
  <si>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</si>
  <si>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</si>
  <si>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</si>
  <si>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</si>
  <si>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</si>
  <si>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</si>
  <si>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</si>
  <si>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</si>
  <si>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</si>
  <si>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</si>
  <si>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</si>
  <si>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</si>
  <si>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</si>
  <si>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</si>
  <si>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</si>
  <si>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</si>
  <si>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</si>
  <si>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</si>
  <si>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</si>
  <si>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</si>
  <si>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</si>
  <si>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</si>
  <si>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</si>
  <si>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</si>
  <si>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</si>
  <si>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</si>
  <si>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</si>
  <si>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</si>
  <si>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</si>
  <si>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</si>
  <si>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</si>
  <si>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</si>
  <si>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</si>
  <si>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</si>
  <si>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</si>
  <si>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</si>
  <si>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</si>
  <si>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</si>
  <si>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</si>
  <si>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</si>
  <si>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</si>
  <si>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</si>
  <si>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</si>
  <si>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</si>
  <si>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</si>
  <si>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</si>
  <si>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</si>
  <si>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</si>
  <si>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</si>
  <si>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</si>
  <si>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</si>
  <si>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</si>
  <si>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</si>
  <si>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</si>
  <si>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</si>
  <si>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</si>
  <si>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</si>
  <si>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</si>
  <si>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</si>
  <si>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</si>
  <si>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</si>
  <si>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</si>
  <si>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</si>
  <si>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</si>
  <si>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</si>
  <si>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</si>
  <si>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</si>
  <si>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</si>
  <si>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</si>
  <si>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</si>
  <si>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</si>
  <si>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</si>
  <si>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</si>
  <si>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</si>
  <si>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</si>
  <si>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</si>
  <si>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</si>
  <si>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</si>
  <si>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</si>
  <si>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</si>
  <si>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</si>
  <si>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</si>
  <si>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</si>
  <si>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</si>
  <si>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</si>
  <si>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</si>
  <si>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</si>
  <si>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</si>
  <si>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</si>
  <si>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</si>
  <si>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</si>
  <si>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</si>
  <si>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</si>
  <si>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</si>
  <si>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</si>
  <si>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</si>
  <si>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</si>
  <si>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</si>
  <si>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</si>
  <si>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</si>
  <si>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</si>
  <si>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</si>
  <si>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</si>
  <si>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</si>
  <si>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</si>
  <si>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</si>
  <si>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</si>
  <si>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</si>
  <si>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</si>
  <si>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</si>
  <si>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</si>
  <si>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</si>
  <si>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</si>
  <si>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</si>
  <si>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</si>
  <si>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</si>
  <si>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</si>
  <si>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</si>
  <si>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</si>
  <si>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</si>
  <si>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</si>
  <si>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</si>
  <si>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</si>
  <si>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</si>
  <si>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</si>
  <si>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</si>
  <si>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</si>
  <si>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</si>
  <si>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</si>
  <si>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</si>
  <si>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</si>
  <si>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</si>
  <si>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</si>
  <si>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</si>
  <si>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</si>
  <si>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</si>
  <si>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</si>
  <si>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</si>
  <si>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</si>
  <si>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</si>
  <si>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</si>
  <si>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</si>
  <si>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</si>
  <si>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</si>
  <si>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</si>
  <si>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</si>
  <si>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</si>
  <si>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</si>
  <si>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</si>
  <si>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</si>
  <si>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</si>
  <si>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</si>
  <si>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</si>
  <si>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</si>
  <si>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</si>
  <si>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</si>
  <si>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</si>
  <si>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</si>
  <si>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</si>
  <si>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</si>
  <si>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</si>
  <si>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</si>
  <si>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</si>
  <si>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</si>
  <si>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</si>
  <si>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</si>
  <si>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</si>
  <si>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</si>
  <si>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</si>
  <si>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</si>
  <si>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</si>
  <si>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</si>
  <si>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</si>
  <si>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</si>
  <si>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</si>
  <si>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</si>
  <si>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</si>
  <si>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</si>
  <si>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</si>
  <si>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</si>
  <si>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</si>
  <si>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</si>
  <si>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</si>
  <si>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</si>
  <si>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</si>
  <si>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</si>
  <si>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</si>
  <si>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</si>
  <si>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</si>
  <si>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</si>
  <si>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</si>
  <si>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</si>
  <si>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</si>
  <si>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</si>
  <si>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</si>
  <si>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</si>
  <si>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</si>
  <si>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</si>
  <si>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</si>
  <si>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</si>
  <si>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</si>
  <si>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</si>
  <si>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</si>
  <si>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</si>
  <si>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</si>
  <si>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</si>
  <si>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</si>
  <si>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</si>
  <si>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</si>
  <si>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</si>
  <si>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</si>
  <si>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</si>
  <si>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</si>
  <si>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</si>
  <si>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</si>
  <si>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</si>
  <si>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</si>
  <si>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</si>
  <si>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</si>
  <si>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</si>
  <si>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</si>
  <si>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</si>
  <si>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</si>
  <si>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</si>
  <si>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</si>
  <si>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</si>
  <si>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</si>
  <si>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</si>
  <si>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</si>
  <si>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</si>
  <si>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</si>
  <si>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</si>
  <si>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</si>
  <si>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</si>
  <si>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</si>
  <si>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</si>
  <si>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</si>
  <si>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</si>
  <si>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</si>
  <si>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</si>
  <si>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</si>
  <si>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</si>
  <si>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</si>
  <si>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</si>
  <si>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</si>
  <si>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</si>
  <si>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</si>
  <si>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</si>
  <si>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</si>
  <si>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</si>
  <si>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</si>
  <si>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</si>
  <si>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</si>
  <si>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</si>
  <si>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</si>
  <si>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</si>
  <si>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</si>
  <si>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</si>
  <si>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</si>
  <si>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</si>
  <si>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</si>
  <si>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</si>
  <si>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</si>
  <si>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</si>
  <si>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</si>
  <si>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</si>
  <si>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</si>
  <si>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</si>
  <si>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</si>
  <si>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</si>
  <si>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</si>
  <si>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</si>
  <si>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</si>
  <si>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</si>
  <si>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</si>
  <si>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</si>
  <si>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</si>
  <si>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</si>
  <si>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</si>
  <si>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</si>
  <si>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</si>
  <si>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</si>
  <si>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</si>
  <si>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</si>
  <si>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</si>
  <si>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</si>
  <si>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</si>
  <si>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</si>
  <si>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</si>
  <si>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</si>
  <si>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</si>
  <si>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</si>
  <si>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</si>
  <si>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</si>
  <si>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</si>
  <si>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</si>
  <si>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</si>
  <si>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</si>
  <si>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</si>
  <si>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</si>
  <si>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</si>
  <si>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</si>
  <si>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</si>
  <si>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</si>
  <si>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</si>
  <si>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</si>
  <si>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</si>
  <si>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</si>
  <si>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</si>
  <si>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</si>
  <si>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</si>
  <si>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</si>
  <si>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</si>
  <si>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</si>
  <si>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</si>
  <si>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</si>
  <si>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</si>
  <si>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</si>
  <si>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</si>
  <si>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</si>
  <si>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</si>
  <si>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</si>
  <si>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</si>
  <si>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</si>
  <si>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</si>
  <si>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</si>
  <si>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</si>
  <si>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</si>
  <si>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</si>
  <si>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</si>
  <si>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</si>
  <si>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</si>
  <si>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</si>
  <si>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</si>
  <si>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</si>
  <si>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</si>
  <si>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</si>
  <si>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</si>
  <si>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</si>
  <si>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</si>
  <si>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</si>
  <si>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</si>
  <si>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</si>
  <si>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</si>
  <si>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</si>
  <si>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</si>
  <si>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</si>
  <si>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</si>
  <si>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</si>
  <si>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</si>
  <si>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</si>
  <si>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</si>
  <si>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</si>
  <si>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</si>
  <si>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</si>
  <si>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</si>
  <si>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</si>
  <si>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</si>
  <si>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</si>
  <si>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</si>
  <si>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</si>
  <si>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</si>
  <si>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</si>
  <si>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</si>
  <si>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</si>
  <si>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</si>
  <si>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</si>
  <si>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</si>
  <si>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</si>
  <si>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</si>
  <si>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</si>
  <si>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</si>
  <si>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</si>
  <si>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</si>
  <si>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</si>
  <si>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</si>
  <si>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</si>
  <si>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</si>
  <si>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</si>
  <si>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</si>
  <si>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</si>
  <si>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</si>
  <si>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</si>
  <si>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</si>
  <si>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</si>
  <si>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</si>
  <si>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</si>
  <si>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</si>
  <si>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</si>
  <si>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</si>
  <si>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</si>
  <si>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</si>
  <si>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</si>
  <si>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</si>
  <si>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</si>
  <si>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</si>
  <si>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</si>
  <si>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</si>
  <si>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</si>
  <si>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</si>
  <si>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</si>
  <si>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</si>
  <si>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</si>
  <si>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</si>
  <si>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</si>
  <si>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</si>
  <si>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</si>
  <si>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</si>
  <si>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</si>
  <si>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</si>
  <si>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</si>
  <si>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</si>
  <si>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</si>
  <si>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</si>
  <si>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</si>
  <si>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</si>
  <si>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</si>
  <si>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</si>
  <si>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</si>
  <si>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</si>
  <si>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</si>
  <si>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</si>
  <si>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</si>
  <si>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</si>
  <si>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</si>
  <si>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</si>
  <si>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</si>
  <si>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</si>
  <si>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</si>
  <si>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</si>
  <si>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</si>
  <si>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</si>
  <si>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</si>
  <si>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</si>
  <si>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</si>
  <si>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</si>
  <si>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</si>
  <si>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</si>
  <si>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</si>
  <si>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</si>
  <si>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</si>
  <si>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</si>
  <si>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</si>
  <si>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</si>
  <si>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</si>
  <si>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</si>
  <si>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</si>
  <si>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</si>
  <si>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</si>
  <si>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</si>
  <si>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</si>
  <si>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</si>
  <si>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</si>
  <si>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</si>
  <si>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</si>
  <si>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</si>
  <si>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</si>
  <si>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</si>
  <si>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</si>
  <si>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</si>
  <si>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</si>
  <si>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</si>
  <si>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</si>
  <si>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</si>
  <si>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</si>
  <si>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</si>
  <si>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</si>
  <si>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</si>
  <si>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</si>
  <si>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</si>
  <si>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</si>
  <si>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</si>
  <si>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</si>
  <si>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</si>
  <si>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</si>
  <si>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</si>
  <si>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</si>
  <si>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</si>
  <si>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</si>
  <si>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</si>
  <si>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</si>
  <si>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</si>
  <si>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</si>
  <si>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</si>
  <si>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</si>
  <si>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</si>
  <si>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</si>
  <si>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</si>
  <si>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</si>
  <si>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</si>
  <si>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</si>
  <si>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</si>
  <si>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</si>
  <si>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</si>
  <si>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</si>
  <si>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</si>
  <si>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</si>
  <si>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</si>
  <si>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</si>
  <si>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</si>
  <si>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</si>
  <si>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</si>
  <si>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</si>
  <si>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</si>
  <si>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</si>
  <si>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</si>
  <si>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</si>
  <si>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</si>
  <si>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</si>
  <si>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</si>
  <si>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</si>
  <si>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</si>
  <si>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</si>
  <si>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</si>
  <si>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</si>
  <si>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</si>
  <si>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</si>
  <si>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</si>
  <si>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</si>
  <si>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</si>
  <si>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</si>
  <si>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</si>
  <si>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</si>
  <si>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</si>
  <si>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</si>
  <si>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</si>
  <si>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</si>
  <si>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</si>
  <si>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</si>
  <si>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</si>
  <si>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</si>
  <si>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</si>
  <si>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</si>
  <si>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</si>
  <si>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</si>
  <si>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</si>
  <si>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</si>
  <si>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</si>
  <si>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</si>
  <si>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</si>
  <si>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</si>
  <si>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</si>
  <si>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</si>
  <si>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</si>
  <si>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</si>
  <si>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</si>
  <si>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</si>
  <si>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</si>
  <si>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</si>
  <si>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</si>
  <si>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</si>
  <si>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</si>
  <si>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</si>
  <si>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</si>
  <si>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</si>
  <si>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</si>
  <si>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</si>
  <si>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</si>
  <si>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</si>
  <si>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</si>
  <si>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</si>
  <si>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</si>
  <si>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</si>
  <si>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</si>
  <si>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</si>
  <si>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</si>
  <si>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</si>
  <si>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</si>
  <si>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</si>
  <si>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</si>
  <si>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</si>
  <si>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</si>
  <si>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</si>
  <si>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</si>
  <si>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</si>
  <si>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</si>
  <si>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</si>
  <si>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</si>
  <si>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</si>
  <si>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</si>
  <si>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</si>
  <si>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</si>
  <si>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</si>
  <si>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</si>
  <si>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</si>
  <si>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</si>
  <si>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</si>
  <si>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</si>
  <si>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</si>
  <si>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</si>
  <si>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</si>
  <si>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</si>
  <si>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</si>
  <si>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</si>
  <si>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</si>
  <si>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</si>
  <si>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</si>
  <si>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</si>
  <si>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</si>
  <si>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</si>
  <si>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</si>
  <si>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</si>
  <si>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</si>
  <si>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</si>
  <si>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</si>
  <si>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</si>
  <si>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</si>
  <si>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</si>
  <si>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</si>
  <si>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</si>
  <si>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</si>
  <si>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</si>
  <si>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</si>
  <si>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</si>
  <si>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</si>
  <si>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</si>
  <si>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</si>
  <si>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</si>
  <si>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</si>
  <si>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</si>
  <si>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</si>
  <si>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</si>
  <si>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</si>
  <si>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</si>
  <si>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</si>
  <si>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</si>
  <si>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</si>
  <si>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</si>
  <si>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</si>
  <si>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</si>
  <si>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</si>
  <si>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</si>
  <si>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</si>
  <si>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</si>
  <si>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</si>
  <si>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</si>
  <si>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</si>
  <si>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</si>
  <si>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</si>
  <si>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</si>
  <si>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</si>
  <si>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</si>
  <si>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</si>
  <si>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</si>
  <si>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</si>
  <si>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</si>
  <si>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</si>
  <si>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</si>
  <si>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</si>
  <si>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</si>
  <si>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</si>
  <si>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</si>
  <si>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</si>
  <si>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</si>
  <si>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</si>
  <si>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</si>
  <si>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</si>
  <si>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</si>
  <si>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</si>
  <si>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</si>
  <si>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</si>
  <si>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</si>
  <si>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</si>
  <si>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</si>
  <si>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</si>
  <si>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</si>
  <si>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</si>
  <si>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</si>
  <si>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</si>
  <si>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</si>
  <si>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</si>
  <si>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</si>
  <si>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</si>
  <si>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</si>
  <si>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</si>
  <si>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</si>
  <si>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</si>
  <si>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</si>
  <si>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</si>
  <si>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</si>
  <si>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</si>
  <si>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</si>
  <si>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</si>
  <si>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</si>
  <si>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</si>
  <si>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</si>
  <si>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</si>
  <si>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</si>
  <si>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</si>
  <si>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</si>
  <si>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</si>
  <si>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</si>
  <si>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</si>
  <si>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</si>
  <si>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</si>
  <si>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</si>
  <si>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</si>
  <si>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</si>
  <si>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</si>
  <si>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</si>
  <si>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</si>
  <si>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</si>
  <si>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</si>
  <si>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</si>
  <si>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</si>
  <si>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</si>
  <si>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</si>
  <si>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</si>
  <si>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</si>
  <si>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</si>
  <si>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</si>
  <si>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</si>
  <si>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</si>
  <si>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</si>
  <si>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</si>
  <si>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</si>
  <si>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</si>
  <si>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</si>
  <si>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</si>
  <si>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</si>
  <si>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</si>
  <si>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</si>
  <si>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</si>
  <si>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</si>
  <si>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</si>
  <si>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</si>
  <si>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</si>
  <si>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</si>
  <si>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</si>
  <si>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</si>
  <si>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</si>
  <si>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</si>
  <si>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</si>
  <si>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</si>
  <si>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</si>
  <si>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</si>
  <si>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</si>
  <si>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</si>
  <si>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</si>
  <si>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</si>
  <si>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</si>
  <si>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</si>
  <si>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</si>
  <si>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</si>
  <si>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</si>
  <si>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</si>
  <si>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</si>
  <si>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</si>
  <si>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</si>
  <si>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</si>
  <si>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</si>
  <si>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</si>
  <si>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</si>
  <si>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</si>
  <si>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</si>
  <si>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</si>
  <si>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</si>
  <si>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</si>
  <si>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</si>
  <si>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</si>
  <si>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</si>
  <si>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</si>
  <si>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</si>
  <si>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</si>
  <si>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</si>
  <si>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</si>
  <si>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</si>
  <si>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</si>
  <si>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</si>
  <si>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</si>
  <si>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</si>
  <si>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</si>
  <si>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</si>
  <si>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</si>
  <si>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</si>
  <si>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</si>
  <si>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</si>
  <si>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</si>
  <si>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</si>
  <si>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</si>
  <si>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</si>
  <si>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</si>
  <si>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</si>
  <si>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</si>
  <si>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</si>
  <si>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</si>
  <si>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</si>
  <si>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</si>
  <si>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</si>
  <si>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</si>
  <si>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</si>
  <si>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</si>
  <si>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</si>
  <si>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</si>
  <si>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</si>
  <si>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</si>
  <si>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</si>
  <si>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</si>
  <si>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</si>
  <si>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</si>
  <si>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</si>
  <si>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</si>
  <si>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</si>
  <si>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</si>
  <si>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</si>
  <si>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</si>
  <si>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</si>
  <si>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</si>
  <si>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</si>
  <si>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</si>
  <si>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</si>
  <si>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</si>
  <si>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</si>
  <si>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</si>
  <si>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</si>
  <si>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</si>
  <si>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</si>
  <si>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</si>
  <si>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</si>
  <si>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</si>
  <si>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</si>
  <si>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</si>
  <si>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</si>
  <si>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</si>
  <si>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</si>
  <si>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</si>
  <si>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</si>
  <si>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</si>
  <si>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</si>
  <si>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</si>
  <si>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</si>
  <si>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</si>
  <si>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</si>
  <si>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</si>
  <si>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</si>
  <si>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</si>
  <si>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</si>
  <si>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</si>
  <si>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</si>
  <si>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</si>
  <si>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</si>
  <si>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</si>
  <si>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</si>
  <si>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</si>
  <si>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</si>
  <si>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</si>
  <si>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</si>
  <si>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</si>
  <si>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</si>
  <si>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</si>
  <si>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</si>
  <si>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</si>
  <si>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</si>
  <si>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</si>
  <si>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</si>
  <si>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</si>
  <si>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</si>
  <si>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</si>
  <si>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</si>
  <si>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</si>
  <si>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</si>
  <si>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</si>
  <si>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</si>
  <si>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</si>
  <si>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</si>
  <si>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</si>
  <si>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</si>
  <si>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</si>
  <si>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</si>
  <si>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</si>
  <si>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</si>
  <si>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</si>
  <si>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</si>
  <si>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</si>
  <si>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</si>
  <si>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</si>
  <si>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</si>
  <si>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</si>
  <si>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</si>
  <si>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</si>
  <si>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</si>
  <si>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</si>
  <si>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</si>
  <si>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</si>
  <si>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</si>
  <si>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</si>
  <si>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</si>
  <si>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</si>
  <si>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</si>
  <si>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</si>
  <si>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</si>
  <si>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</si>
  <si>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</si>
  <si>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</si>
  <si>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</si>
  <si>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</si>
  <si>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</si>
  <si>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</si>
  <si>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</si>
  <si>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</si>
  <si>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</si>
  <si>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</si>
  <si>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</si>
  <si>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</si>
  <si>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</si>
  <si>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</si>
  <si>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</si>
  <si>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</si>
  <si>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</si>
  <si>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</si>
  <si>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</si>
  <si>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</si>
  <si>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</si>
  <si>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</si>
  <si>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</si>
  <si>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</si>
  <si>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</si>
  <si>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</si>
  <si>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</si>
  <si>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</si>
  <si>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</si>
  <si>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</si>
  <si>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</si>
  <si>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</si>
  <si>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</si>
  <si>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</si>
  <si>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</si>
  <si>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</si>
  <si>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</si>
  <si>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</si>
  <si>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</si>
  <si>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</si>
  <si>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</si>
  <si>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</si>
  <si>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</si>
  <si>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</si>
  <si>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</si>
  <si>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</si>
  <si>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</si>
  <si>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</si>
  <si>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</si>
  <si>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</si>
  <si>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</si>
  <si>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</si>
  <si>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</si>
  <si>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</si>
  <si>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</si>
  <si>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</si>
  <si>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</si>
  <si>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</si>
  <si>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</si>
  <si>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</si>
  <si>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</si>
  <si>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</si>
  <si>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</si>
  <si>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</si>
  <si>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</si>
  <si>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</si>
  <si>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</si>
  <si>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</si>
  <si>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</si>
  <si>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</si>
  <si>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</si>
  <si>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</si>
  <si>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</si>
  <si>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</si>
  <si>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</si>
  <si>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</si>
  <si>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</si>
  <si>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</si>
  <si>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</si>
  <si>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</si>
  <si>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</si>
  <si>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</si>
  <si>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</si>
  <si>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</si>
  <si>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</si>
  <si>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</si>
  <si>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</si>
  <si>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</si>
  <si>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</si>
  <si>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</si>
  <si>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</si>
  <si>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</si>
  <si>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</si>
  <si>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</si>
  <si>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</si>
  <si>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</si>
  <si>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</si>
  <si>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</si>
  <si>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</si>
  <si>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</si>
  <si>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</si>
  <si>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</si>
  <si>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</si>
  <si>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</si>
  <si>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</si>
  <si>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</si>
  <si>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</si>
  <si>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</si>
  <si>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</si>
  <si>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</si>
  <si>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</si>
  <si>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</si>
  <si>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</si>
  <si>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</si>
  <si>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</si>
  <si>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</si>
  <si>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</si>
  <si>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</si>
  <si>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</si>
  <si>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</si>
  <si>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</si>
  <si>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</si>
  <si>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</si>
  <si>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</si>
  <si>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</si>
  <si>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</si>
  <si>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</si>
  <si>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</si>
  <si>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</si>
  <si>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</si>
  <si>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</si>
  <si>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</si>
  <si>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</si>
  <si>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</si>
  <si>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</si>
  <si>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</si>
  <si>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</si>
  <si>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</si>
  <si>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</si>
  <si>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</si>
  <si>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</si>
  <si>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</si>
  <si>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</si>
  <si>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</si>
  <si>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</si>
  <si>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</si>
  <si>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</si>
  <si>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</si>
  <si>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</si>
  <si>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</si>
  <si>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</si>
  <si>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</si>
  <si>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</si>
  <si>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</si>
  <si>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</si>
  <si>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</si>
  <si>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</si>
  <si>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</si>
  <si>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</si>
  <si>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</si>
  <si>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</si>
  <si>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</si>
  <si>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</si>
  <si>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</si>
  <si>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</si>
  <si>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</si>
  <si>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</si>
  <si>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</si>
  <si>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</si>
  <si>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</si>
  <si>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</si>
  <si>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</si>
  <si>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</si>
  <si>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</si>
  <si>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</si>
  <si>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</si>
  <si>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</si>
  <si>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</si>
  <si>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</si>
  <si>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</si>
  <si>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</si>
  <si>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</si>
  <si>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</si>
  <si>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</si>
  <si>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</si>
  <si>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</si>
  <si>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</si>
  <si>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</si>
  <si>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</si>
  <si>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</si>
  <si>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</si>
  <si>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</si>
  <si>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</si>
  <si>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</si>
  <si>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</si>
  <si>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</si>
  <si>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</si>
  <si>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</si>
  <si>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</si>
  <si>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</si>
  <si>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</si>
  <si>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</si>
  <si>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</si>
  <si>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</si>
  <si>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</si>
  <si>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</si>
  <si>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</si>
  <si>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</si>
  <si>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</si>
  <si>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</si>
  <si>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</si>
  <si>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</si>
  <si>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</si>
  <si>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</si>
  <si>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</si>
  <si>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</si>
  <si>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</si>
  <si>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</si>
  <si>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</si>
  <si>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</si>
  <si>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</si>
  <si>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</si>
  <si>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</si>
  <si>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</si>
  <si>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</si>
  <si>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</si>
  <si>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</si>
  <si>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</si>
  <si>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</si>
  <si>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</si>
  <si>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</si>
  <si>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</si>
  <si>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</si>
  <si>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</si>
  <si>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</si>
  <si>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</si>
  <si>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</si>
  <si>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</si>
  <si>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</si>
  <si>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</si>
  <si>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</si>
  <si>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</si>
  <si>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</si>
  <si>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</si>
  <si>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</si>
  <si>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</si>
  <si>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</si>
  <si>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</si>
  <si>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</si>
  <si>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</si>
  <si>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</si>
  <si>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</si>
  <si>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</si>
  <si>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</si>
  <si>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</si>
  <si>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</si>
  <si>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</si>
  <si>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</si>
  <si>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</si>
  <si>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</si>
  <si>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</si>
  <si>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</si>
  <si>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</si>
  <si>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</si>
  <si>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</si>
  <si>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</si>
  <si>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</si>
  <si>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</si>
  <si>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</si>
  <si>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</si>
  <si>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</si>
  <si>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</si>
  <si>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</si>
  <si>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</si>
  <si>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</si>
  <si>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</si>
  <si>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</si>
  <si>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</si>
  <si>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</si>
  <si>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</si>
  <si>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</si>
  <si>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</si>
  <si>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</si>
  <si>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</si>
  <si>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</si>
  <si>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</si>
  <si>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</si>
  <si>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</si>
  <si>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</si>
  <si>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</si>
  <si>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</si>
  <si>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</si>
  <si>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</si>
  <si>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</si>
  <si>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</si>
  <si>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</si>
  <si>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</si>
  <si>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</si>
  <si>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</si>
  <si>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</si>
  <si>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</si>
  <si>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</si>
  <si>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</si>
  <si>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</si>
  <si>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</si>
  <si>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</si>
  <si>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</si>
  <si>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</si>
  <si>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</si>
  <si>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</si>
  <si>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</si>
  <si>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</si>
  <si>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</si>
  <si>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</si>
  <si>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</si>
  <si>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</si>
  <si>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</si>
  <si>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</si>
  <si>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</si>
  <si>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</si>
  <si>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</si>
  <si>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</si>
  <si>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</si>
  <si>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</si>
  <si>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</si>
  <si>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</si>
  <si>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</si>
  <si>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</si>
  <si>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</si>
  <si>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</si>
  <si>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</si>
  <si>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</si>
  <si>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</si>
  <si>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</si>
  <si>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</si>
  <si>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</si>
  <si>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</si>
  <si>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</si>
  <si>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</si>
  <si>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</si>
  <si>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</si>
  <si>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</si>
  <si>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</si>
  <si>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</si>
  <si>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</si>
  <si>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</si>
  <si>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</si>
  <si>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</si>
  <si>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</si>
  <si>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</si>
  <si>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</si>
  <si>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</si>
  <si>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</si>
  <si>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</si>
  <si>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</si>
  <si>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</si>
  <si>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</si>
  <si>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</si>
  <si>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</si>
  <si>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</si>
  <si>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</si>
  <si>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</si>
  <si>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</si>
  <si>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</si>
  <si>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</si>
  <si>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</si>
  <si>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</si>
  <si>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</si>
  <si>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</si>
  <si>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</si>
  <si>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</si>
  <si>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</si>
  <si>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</si>
  <si>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</si>
  <si>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</si>
  <si>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</si>
  <si>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</si>
  <si>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</si>
  <si>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</si>
  <si>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</si>
  <si>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</si>
  <si>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</si>
  <si>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</si>
  <si>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</si>
  <si>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</si>
  <si>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</si>
  <si>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</si>
  <si>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</si>
  <si>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</si>
  <si>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</si>
  <si>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</si>
  <si>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</si>
  <si>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</si>
  <si>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</si>
  <si>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</si>
  <si>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</si>
  <si>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</si>
  <si>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</si>
  <si>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</si>
  <si>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</si>
  <si>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</si>
  <si>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</si>
  <si>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</si>
  <si>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</si>
  <si>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</si>
  <si>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</si>
  <si>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</si>
  <si>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</si>
  <si>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</si>
  <si>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</si>
  <si>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</si>
  <si>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</si>
  <si>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</si>
  <si>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</si>
  <si>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</si>
  <si>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</si>
  <si>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</si>
  <si>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</si>
  <si>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</si>
  <si>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</si>
  <si>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</si>
  <si>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</si>
  <si>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</si>
  <si>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</si>
  <si>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</si>
  <si>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</si>
  <si>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</si>
  <si>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</si>
  <si>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</si>
  <si>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</si>
  <si>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</si>
  <si>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</si>
  <si>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</si>
  <si>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</si>
  <si>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</si>
  <si>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</si>
  <si>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</si>
  <si>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</si>
  <si>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</si>
  <si>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</si>
  <si>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</si>
  <si>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</si>
  <si>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</si>
  <si>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</si>
  <si>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</si>
  <si>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</si>
  <si>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</si>
  <si>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</si>
  <si>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</si>
  <si>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</si>
  <si>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</si>
  <si>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</si>
  <si>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</si>
  <si>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</si>
  <si>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</si>
  <si>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</si>
  <si>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</si>
  <si>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</si>
  <si>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</si>
  <si>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</si>
  <si>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</si>
  <si>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</si>
  <si>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</si>
  <si>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</si>
  <si>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</si>
  <si>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</si>
  <si>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</si>
  <si>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</si>
  <si>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</si>
  <si>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</si>
  <si>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</si>
  <si>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</si>
  <si>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</si>
  <si>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</si>
  <si>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</si>
  <si>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</si>
  <si>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</si>
  <si>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</si>
  <si>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</si>
  <si>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</si>
  <si>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</si>
  <si>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</si>
  <si>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</si>
  <si>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</si>
  <si>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</si>
  <si>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</si>
  <si>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</si>
  <si>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</si>
  <si>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</si>
  <si>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</si>
  <si>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</si>
  <si>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</si>
  <si>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</si>
  <si>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</si>
  <si>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</si>
  <si>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</si>
  <si>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</si>
  <si>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</si>
  <si>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</si>
  <si>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</si>
  <si>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</si>
  <si>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</si>
  <si>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</si>
  <si>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</si>
  <si>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</si>
  <si>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</si>
  <si>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</si>
  <si>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</si>
  <si>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</si>
  <si>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</si>
  <si>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</si>
  <si>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</si>
  <si>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</si>
  <si>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</si>
  <si>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</si>
  <si>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</si>
  <si>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</si>
  <si>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</si>
  <si>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</si>
  <si>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</si>
  <si>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</si>
  <si>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</si>
  <si>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</si>
  <si>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</si>
  <si>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</si>
  <si>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</si>
  <si>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</si>
  <si>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</si>
  <si>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</si>
  <si>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</si>
  <si>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</si>
  <si>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</si>
  <si>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</si>
  <si>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</si>
  <si>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</si>
  <si>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</si>
  <si>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</si>
  <si>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</si>
  <si>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</si>
  <si>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</si>
  <si>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</si>
  <si>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</si>
  <si>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</si>
  <si>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</si>
  <si>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</si>
  <si>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</si>
  <si>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</si>
  <si>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</si>
  <si>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</si>
  <si>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</si>
  <si>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</si>
  <si>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</si>
  <si>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</si>
  <si>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</si>
  <si>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</si>
  <si>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</si>
  <si>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</si>
  <si>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</si>
  <si>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</si>
  <si>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</si>
  <si>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</si>
  <si>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</si>
  <si>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</si>
  <si>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</si>
  <si>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</si>
  <si>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</si>
  <si>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</si>
  <si>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</si>
  <si>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</si>
  <si>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</si>
  <si>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</si>
  <si>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</si>
  <si>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</si>
  <si>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</si>
  <si>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</si>
  <si>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</si>
  <si>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</si>
  <si>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</si>
  <si>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</si>
  <si>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</si>
  <si>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</si>
  <si>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</si>
  <si>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</si>
  <si>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</si>
  <si>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</si>
  <si>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</si>
  <si>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</si>
  <si>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</si>
  <si>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</si>
  <si>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</si>
  <si>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</si>
  <si>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</si>
  <si>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</si>
  <si>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</si>
  <si>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</si>
  <si>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</si>
  <si>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</si>
  <si>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</si>
  <si>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</si>
  <si>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</si>
  <si>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</si>
  <si>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</si>
  <si>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</si>
  <si>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</si>
  <si>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</si>
  <si>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</si>
  <si>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</si>
  <si>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</si>
  <si>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</si>
  <si>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</si>
  <si>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</si>
  <si>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</si>
  <si>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</si>
  <si>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</si>
  <si>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</si>
  <si>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</si>
  <si>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</si>
  <si>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</si>
  <si>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</si>
  <si>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</si>
  <si>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</si>
  <si>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</si>
  <si>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</si>
  <si>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</si>
  <si>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</si>
  <si>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</si>
  <si>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</si>
  <si>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</si>
  <si>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</si>
  <si>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</si>
  <si>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</si>
  <si>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</si>
  <si>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</si>
  <si>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</si>
  <si>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</si>
  <si>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</si>
  <si>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</si>
  <si>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</si>
  <si>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</si>
  <si>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</si>
  <si>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</si>
  <si>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</si>
  <si>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</si>
  <si>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</si>
  <si>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</si>
  <si>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</si>
  <si>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</si>
  <si>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</si>
  <si>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</si>
  <si>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</si>
  <si>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</si>
  <si>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</si>
  <si>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</si>
  <si>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</si>
  <si>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</si>
  <si>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</si>
  <si>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</si>
  <si>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</si>
  <si>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</si>
  <si>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</si>
  <si>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</si>
  <si>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</si>
  <si>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</si>
  <si>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</si>
  <si>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</si>
  <si>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</si>
  <si>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</si>
  <si>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</si>
  <si>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</si>
  <si>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</si>
  <si>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</si>
  <si>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</si>
  <si>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</si>
  <si>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</si>
  <si>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</si>
  <si>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</si>
  <si>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</si>
  <si>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</si>
  <si>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</si>
  <si>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</si>
  <si>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</si>
  <si>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</si>
  <si>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</si>
  <si>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</si>
  <si>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</si>
  <si>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</si>
  <si>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</si>
  <si>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</si>
  <si>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</si>
  <si>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</si>
  <si>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</si>
  <si>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</si>
  <si>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</si>
  <si>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</si>
  <si>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</si>
  <si>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</si>
  <si>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</si>
  <si>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</si>
  <si>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</si>
  <si>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</si>
  <si>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</si>
  <si>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</si>
  <si>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</si>
  <si>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</si>
  <si>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</si>
  <si>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</si>
  <si>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</si>
  <si>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</si>
  <si>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</si>
  <si>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</si>
  <si>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</si>
  <si>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</si>
  <si>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</si>
  <si>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</si>
  <si>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</si>
  <si>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</si>
  <si>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</si>
  <si>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</si>
  <si>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</si>
  <si>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</si>
  <si>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</si>
  <si>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</si>
  <si>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</si>
  <si>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</si>
  <si>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</si>
  <si>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</si>
  <si>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</si>
  <si>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</si>
  <si>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</si>
  <si>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</si>
  <si>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</si>
  <si>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</si>
  <si>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</si>
  <si>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</si>
  <si>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</si>
  <si>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</si>
  <si>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</si>
  <si>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</si>
  <si>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</si>
  <si>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</si>
  <si>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</si>
  <si>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</si>
  <si>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</si>
  <si>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</si>
  <si>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</si>
  <si>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</si>
  <si>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</si>
  <si>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</si>
  <si>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</si>
  <si>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</si>
  <si>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</si>
  <si>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</si>
  <si>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</si>
  <si>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</si>
  <si>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</si>
  <si>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</si>
  <si>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</si>
  <si>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</si>
  <si>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</si>
  <si>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</si>
  <si>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</si>
  <si>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</si>
  <si>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</si>
  <si>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</si>
  <si>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</si>
  <si>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</si>
  <si>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</si>
  <si>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</si>
  <si>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</si>
  <si>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</si>
  <si>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</si>
  <si>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</si>
  <si>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</si>
  <si>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</si>
  <si>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</si>
  <si>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</si>
  <si>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</si>
  <si>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</si>
  <si>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</si>
  <si>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</si>
  <si>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</si>
  <si>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</si>
  <si>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</si>
  <si>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</si>
  <si>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</si>
  <si>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</si>
  <si>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</si>
  <si>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</si>
  <si>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</si>
  <si>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</si>
  <si>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</si>
  <si>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</si>
  <si>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</si>
  <si>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</si>
  <si>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</si>
  <si>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</si>
  <si>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</si>
  <si>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</si>
  <si>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</si>
  <si>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</si>
  <si>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</si>
  <si>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</si>
  <si>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</si>
  <si>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</si>
  <si>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</si>
  <si>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</si>
  <si>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</si>
  <si>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</si>
  <si>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</si>
  <si>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</si>
  <si>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</si>
  <si>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</si>
  <si>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</si>
  <si>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</si>
  <si>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</si>
  <si>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</si>
  <si>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</si>
  <si>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</si>
  <si>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</si>
  <si>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</si>
  <si>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</si>
  <si>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</si>
  <si>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</si>
  <si>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</si>
  <si>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</si>
  <si>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</si>
  <si>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</si>
  <si>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</si>
  <si>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</si>
  <si>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</si>
  <si>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</si>
  <si>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</si>
  <si>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</si>
  <si>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</si>
  <si>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</si>
  <si>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</si>
  <si>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</si>
  <si>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</si>
  <si>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</si>
  <si>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</si>
  <si>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</si>
  <si>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</si>
  <si>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</si>
  <si>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</si>
  <si>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</si>
  <si>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</si>
  <si>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</si>
  <si>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</si>
  <si>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</si>
  <si>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</si>
  <si>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</si>
  <si>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</si>
  <si>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</si>
  <si>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</si>
  <si>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</si>
  <si>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</si>
  <si>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</si>
  <si>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</si>
  <si>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</si>
  <si>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</si>
  <si>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</si>
  <si>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</si>
  <si>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</si>
  <si>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</si>
  <si>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</si>
  <si>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</si>
  <si>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</si>
  <si>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</si>
  <si>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</si>
  <si>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</si>
  <si>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</si>
  <si>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</si>
  <si>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</si>
  <si>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</si>
  <si>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</si>
  <si>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</si>
  <si>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</si>
  <si>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</si>
  <si>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</si>
  <si>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</si>
  <si>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</si>
  <si>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</si>
  <si>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</si>
  <si>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</si>
  <si>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</si>
  <si>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</si>
  <si>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</si>
  <si>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</si>
  <si>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</si>
  <si>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</si>
  <si>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</si>
  <si>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</si>
  <si>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</si>
  <si>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</si>
  <si>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</si>
  <si>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</si>
  <si>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</si>
  <si>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</si>
  <si>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</si>
  <si>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</si>
  <si>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</si>
  <si>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</si>
  <si>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</si>
  <si>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</si>
  <si>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</si>
  <si>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</si>
  <si>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</si>
  <si>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</si>
  <si>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</si>
  <si>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</si>
  <si>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</si>
  <si>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</si>
  <si>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</si>
  <si>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</si>
  <si>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</si>
  <si>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</si>
  <si>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</si>
  <si>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</si>
  <si>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</si>
  <si>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</si>
  <si>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</si>
  <si>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</si>
  <si>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</si>
  <si>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</si>
  <si>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</si>
  <si>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</si>
  <si>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</si>
  <si>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</si>
  <si>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</si>
  <si>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</si>
  <si>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</si>
  <si>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</si>
  <si>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</si>
  <si>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</si>
  <si>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</si>
  <si>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</si>
  <si>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</si>
  <si>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</si>
  <si>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</si>
  <si>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</si>
  <si>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</si>
  <si>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</si>
  <si>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</si>
  <si>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</si>
  <si>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</si>
  <si>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</si>
  <si>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</si>
  <si>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</si>
  <si>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</si>
  <si>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</si>
  <si>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</si>
  <si>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</si>
  <si>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</si>
  <si>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</si>
  <si>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</si>
  <si>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</si>
  <si>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</si>
  <si>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</si>
  <si>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</si>
  <si>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</si>
  <si>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</si>
  <si>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</si>
  <si>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</si>
  <si>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</si>
  <si>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</si>
  <si>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</si>
  <si>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</si>
  <si>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</si>
  <si>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</si>
  <si>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</si>
  <si>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</si>
  <si>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</si>
  <si>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</si>
  <si>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</si>
  <si>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</si>
  <si>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</si>
  <si>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</si>
  <si>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</si>
  <si>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</si>
  <si>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</si>
  <si>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</si>
  <si>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</si>
  <si>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</si>
  <si>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</si>
  <si>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</si>
  <si>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</si>
  <si>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</si>
  <si>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</si>
  <si>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</si>
  <si>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</si>
  <si>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</si>
  <si>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</si>
  <si>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</si>
  <si>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</si>
  <si>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</si>
  <si>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</si>
  <si>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</si>
  <si>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</si>
  <si>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</si>
  <si>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</si>
  <si>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</si>
  <si>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</si>
  <si>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</si>
  <si>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</si>
  <si>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</si>
  <si>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</si>
  <si>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</si>
  <si>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</si>
  <si>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</si>
  <si>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</si>
  <si>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</si>
  <si>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</si>
  <si>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</si>
  <si>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</si>
  <si>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</si>
  <si>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</si>
  <si>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</si>
  <si>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</si>
  <si>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</si>
  <si>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</si>
  <si>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</si>
  <si>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</si>
  <si>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</si>
  <si>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</si>
  <si>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</si>
  <si>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</si>
  <si>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</si>
  <si>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</si>
  <si>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</si>
  <si>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</si>
  <si>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</si>
  <si>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</si>
  <si>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</si>
  <si>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</si>
  <si>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</si>
  <si>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</si>
  <si>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</si>
  <si>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</si>
  <si>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</si>
  <si>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</si>
  <si>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</si>
  <si>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</si>
  <si>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</si>
  <si>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</si>
  <si>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</si>
  <si>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</si>
  <si>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</si>
  <si>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</si>
  <si>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</si>
  <si>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</si>
  <si>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</si>
  <si>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</si>
  <si>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</si>
  <si>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</si>
  <si>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</si>
  <si>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</si>
  <si>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</si>
  <si>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</si>
  <si>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</si>
  <si>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</si>
  <si>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</si>
  <si>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</si>
  <si>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</si>
  <si>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</si>
  <si>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</si>
  <si>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</si>
  <si>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</si>
  <si>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</si>
  <si>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</si>
  <si>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</si>
  <si>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</si>
  <si>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</si>
  <si>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</si>
  <si>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</si>
  <si>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</si>
  <si>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</si>
  <si>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</si>
  <si>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</si>
  <si>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</si>
  <si>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</si>
  <si>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</si>
  <si>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</si>
  <si>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</si>
  <si>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</si>
  <si>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</si>
  <si>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</si>
  <si>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</si>
  <si>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</si>
  <si>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</si>
  <si>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</si>
  <si>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</si>
  <si>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</si>
  <si>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</si>
  <si>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</si>
  <si>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</si>
  <si>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</si>
  <si>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</si>
  <si>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</si>
  <si>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</si>
  <si>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</si>
  <si>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</si>
  <si>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</si>
  <si>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</si>
  <si>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</si>
  <si>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</si>
  <si>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</si>
  <si>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</si>
  <si>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</si>
  <si>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</si>
  <si>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</si>
  <si>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</si>
  <si>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</si>
  <si>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</si>
  <si>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</si>
  <si>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</si>
  <si>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</si>
  <si>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</si>
  <si>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</si>
  <si>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</si>
  <si>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</si>
  <si>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</si>
  <si>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</si>
  <si>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</si>
  <si>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</si>
  <si>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</si>
  <si>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</si>
  <si>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</si>
  <si>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</si>
  <si>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</si>
  <si>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</si>
  <si>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</si>
  <si>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</si>
  <si>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</si>
  <si>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</si>
  <si>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</si>
  <si>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</si>
  <si>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</si>
  <si>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</si>
  <si>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</si>
  <si>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</si>
  <si>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</si>
  <si>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</si>
  <si>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</si>
  <si>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</si>
  <si>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</si>
  <si>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</si>
  <si>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</si>
  <si>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</si>
  <si>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</si>
  <si>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</si>
  <si>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</si>
  <si>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</si>
  <si>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</si>
  <si>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</si>
  <si>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</si>
  <si>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</si>
  <si>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</si>
  <si>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</si>
  <si>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</si>
  <si>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</si>
  <si>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</si>
  <si>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</si>
  <si>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</si>
  <si>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</si>
  <si>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</si>
  <si>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</si>
  <si>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</si>
  <si>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</si>
  <si>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</si>
  <si>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</si>
  <si>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</si>
  <si>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</si>
  <si>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</si>
  <si>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</si>
  <si>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</si>
  <si>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</si>
  <si>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</si>
  <si>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</si>
  <si>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</si>
  <si>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</si>
  <si>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</si>
  <si>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</si>
  <si>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</si>
  <si>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</si>
  <si>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</si>
  <si>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</si>
  <si>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</si>
  <si>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</si>
  <si>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</si>
  <si>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</si>
  <si>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</si>
  <si>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</si>
  <si>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</si>
  <si>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</si>
  <si>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</si>
  <si>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</si>
  <si>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</si>
  <si>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</si>
  <si>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</si>
  <si>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</si>
  <si>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</si>
  <si>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</si>
  <si>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</si>
  <si>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</si>
  <si>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</si>
  <si>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</si>
  <si>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</si>
  <si>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</si>
  <si>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</si>
  <si>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</si>
  <si>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</si>
  <si>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</si>
  <si>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</si>
  <si>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</si>
  <si>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</si>
  <si>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</si>
  <si>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</si>
  <si>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</si>
  <si>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</si>
  <si>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</si>
  <si>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</si>
  <si>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</si>
  <si>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</si>
  <si>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</si>
  <si>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</si>
  <si>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</si>
  <si>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</si>
  <si>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</si>
  <si>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</si>
  <si>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</si>
  <si>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</si>
  <si>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</si>
  <si>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</si>
  <si>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</si>
  <si>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</si>
  <si>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</si>
  <si>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</si>
  <si>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</si>
  <si>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</si>
  <si>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</si>
  <si>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</si>
  <si>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</si>
  <si>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</si>
  <si>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</si>
  <si>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</si>
  <si>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</si>
  <si>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</si>
  <si>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</si>
  <si>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</si>
  <si>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</si>
  <si>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</si>
  <si>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</si>
  <si>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</si>
  <si>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</si>
  <si>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</si>
  <si>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</si>
  <si>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</si>
  <si>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</si>
  <si>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</si>
  <si>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</si>
  <si>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</si>
  <si>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</si>
  <si>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</si>
  <si>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</si>
  <si>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</si>
  <si>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</si>
  <si>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</si>
  <si>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</si>
  <si>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</si>
  <si>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</si>
  <si>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</si>
  <si>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</si>
  <si>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</si>
  <si>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</si>
  <si>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</si>
  <si>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</si>
  <si>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</si>
  <si>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</si>
  <si>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</si>
  <si>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</si>
  <si>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</si>
  <si>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</si>
  <si>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</si>
  <si>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</si>
  <si>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</si>
  <si>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</si>
  <si>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</si>
  <si>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</si>
  <si>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</si>
  <si>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</si>
  <si>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</si>
  <si>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</si>
  <si>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</si>
  <si>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</si>
  <si>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</si>
  <si>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</si>
  <si>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</si>
  <si>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</si>
  <si>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</si>
  <si>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</si>
  <si>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</si>
  <si>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</si>
  <si>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</si>
  <si>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</si>
  <si>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</si>
  <si>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</si>
  <si>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</si>
  <si>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</si>
  <si>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</si>
  <si>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</si>
  <si>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</si>
  <si>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</si>
  <si>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</si>
  <si>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</si>
  <si>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</si>
  <si>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</si>
  <si>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</si>
  <si>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</si>
  <si>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</si>
  <si>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</si>
  <si>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</si>
  <si>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</si>
  <si>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</si>
  <si>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</si>
  <si>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</si>
  <si>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</si>
  <si>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</si>
  <si>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</si>
  <si>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</si>
  <si>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</si>
  <si>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</si>
  <si>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</si>
  <si>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</si>
  <si>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</si>
  <si>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</si>
  <si>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</si>
  <si>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</si>
  <si>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</si>
  <si>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</si>
  <si>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</si>
  <si>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</si>
  <si>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</si>
  <si>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</si>
  <si>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</si>
  <si>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</si>
  <si>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</si>
  <si>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</si>
  <si>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</si>
  <si>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</si>
  <si>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</si>
  <si>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</si>
  <si>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</si>
  <si>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</si>
  <si>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</si>
  <si>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</si>
  <si>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</si>
  <si>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</si>
  <si>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</si>
  <si>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</si>
  <si>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</si>
  <si>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</si>
  <si>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</si>
  <si>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</si>
  <si>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</si>
  <si>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</si>
  <si>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</si>
  <si>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</si>
  <si>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</si>
  <si>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</si>
  <si>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</si>
  <si>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</si>
  <si>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</si>
  <si>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</si>
  <si>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</si>
  <si>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</si>
  <si>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</si>
  <si>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</si>
  <si>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</si>
  <si>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</si>
  <si>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</si>
  <si>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</si>
  <si>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</si>
  <si>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</si>
  <si>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</si>
  <si>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</si>
  <si>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</si>
  <si>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</si>
  <si>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</si>
  <si>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</si>
  <si>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</si>
  <si>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</si>
  <si>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</si>
  <si>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</si>
  <si>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</si>
  <si>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</si>
  <si>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</si>
  <si>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</si>
  <si>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</si>
  <si>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</si>
  <si>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</si>
  <si>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</si>
  <si>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</si>
  <si>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</si>
  <si>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</si>
  <si>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</si>
  <si>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</si>
  <si>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</si>
  <si>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</si>
  <si>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</si>
  <si>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</si>
  <si>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</si>
  <si>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</si>
  <si>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</si>
  <si>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</si>
  <si>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</si>
  <si>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</si>
  <si>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</si>
  <si>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</si>
  <si>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</si>
  <si>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</si>
  <si>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</si>
  <si>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</si>
  <si>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</si>
  <si>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</si>
  <si>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</si>
  <si>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</si>
  <si>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</si>
  <si>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</si>
  <si>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</si>
  <si>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</si>
  <si>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</si>
  <si>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</si>
  <si>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</si>
  <si>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</si>
  <si>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</si>
  <si>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</si>
  <si>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</si>
  <si>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</si>
  <si>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</si>
  <si>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</si>
  <si>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</si>
  <si>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</si>
  <si>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</si>
  <si>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</si>
  <si>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</si>
  <si>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</si>
  <si>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</si>
  <si>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</si>
  <si>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</si>
  <si>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</si>
  <si>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</si>
  <si>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</si>
  <si>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</si>
  <si>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</si>
  <si>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</si>
  <si>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</si>
  <si>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</si>
  <si>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</si>
  <si>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</si>
  <si>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</si>
  <si>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</si>
  <si>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</si>
  <si>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</si>
  <si>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</si>
  <si>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</si>
  <si>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</si>
  <si>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</si>
  <si>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</si>
  <si>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</si>
  <si>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</si>
  <si>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</si>
  <si>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</si>
  <si>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</si>
  <si>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</si>
  <si>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</si>
  <si>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</si>
  <si>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</si>
  <si>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</si>
  <si>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</si>
  <si>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</si>
  <si>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</si>
  <si>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</si>
  <si>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</si>
  <si>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</si>
  <si>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</si>
  <si>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</si>
  <si>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</si>
  <si>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</si>
  <si>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</si>
  <si>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</si>
  <si>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</si>
  <si>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</si>
  <si>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</si>
  <si>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</si>
  <si>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</si>
  <si>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</si>
  <si>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</si>
  <si>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</si>
  <si>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</si>
  <si>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</si>
  <si>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</si>
  <si>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</si>
  <si>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</si>
  <si>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</si>
  <si>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</si>
  <si>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</si>
  <si>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</si>
  <si>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</si>
  <si>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</si>
  <si>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</si>
  <si>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</si>
  <si>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</si>
  <si>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</si>
  <si>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</si>
  <si>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</si>
  <si>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</si>
  <si>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</si>
  <si>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</si>
  <si>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</si>
  <si>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</si>
  <si>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</si>
  <si>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</si>
  <si>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</si>
  <si>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</si>
  <si>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</si>
  <si>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</si>
  <si>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</si>
  <si>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</si>
  <si>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</si>
  <si>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</si>
  <si>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</si>
  <si>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</si>
  <si>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</si>
  <si>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</si>
  <si>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</si>
  <si>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</si>
  <si>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</si>
  <si>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</si>
  <si>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</si>
  <si>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</si>
  <si>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</si>
  <si>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</si>
  <si>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</si>
  <si>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</si>
  <si>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</si>
  <si>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</si>
  <si>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</si>
  <si>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</si>
  <si>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</si>
  <si>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</si>
  <si>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</si>
  <si>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</si>
  <si>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</si>
  <si>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</si>
  <si>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</si>
  <si>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</si>
  <si>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</si>
  <si>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</si>
  <si>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</si>
  <si>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</si>
  <si>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</si>
  <si>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</si>
  <si>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</si>
  <si>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</si>
  <si>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</si>
  <si>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</si>
  <si>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</si>
  <si>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</si>
  <si>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</si>
  <si>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</si>
  <si>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</si>
  <si>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</si>
  <si>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</si>
  <si>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</si>
  <si>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</si>
  <si>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</si>
  <si>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</si>
  <si>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</si>
  <si>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</si>
  <si>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</si>
  <si>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</si>
  <si>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</si>
  <si>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</si>
  <si>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</si>
  <si>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</si>
  <si>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</si>
  <si>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</si>
  <si>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</si>
  <si>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</si>
  <si>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</si>
  <si>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</si>
  <si>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</si>
  <si>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</si>
  <si>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</si>
  <si>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</si>
  <si>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</si>
  <si>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</si>
  <si>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</si>
  <si>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</si>
  <si>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</si>
  <si>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</si>
  <si>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</si>
  <si>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</si>
  <si>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</si>
  <si>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</si>
  <si>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</si>
  <si>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</si>
  <si>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</si>
  <si>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</si>
  <si>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</si>
  <si>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</si>
  <si>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</si>
  <si>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</si>
  <si>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</si>
  <si>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</si>
  <si>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</si>
  <si>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</si>
  <si>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</si>
  <si>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</si>
  <si>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</si>
  <si>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</si>
  <si>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</si>
  <si>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</si>
  <si>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</si>
  <si>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</si>
  <si>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</si>
  <si>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</si>
  <si>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</si>
  <si>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</si>
  <si>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</si>
  <si>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</si>
  <si>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</si>
  <si>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</si>
  <si>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</si>
  <si>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</si>
  <si>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</si>
  <si>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</si>
  <si>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</si>
  <si>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</si>
  <si>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</si>
  <si>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</si>
  <si>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</si>
  <si>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</si>
  <si>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</si>
  <si>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</si>
  <si>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</si>
  <si>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</si>
  <si>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</si>
  <si>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</si>
  <si>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</si>
  <si>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</si>
  <si>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</si>
  <si>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</si>
  <si>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</si>
  <si>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</si>
  <si>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</si>
  <si>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</si>
  <si>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</si>
  <si>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</si>
  <si>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</si>
  <si>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</si>
  <si>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</si>
  <si>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</si>
  <si>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</si>
  <si>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</si>
  <si>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</si>
  <si>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</si>
  <si>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</si>
  <si>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</si>
  <si>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</si>
  <si>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</si>
  <si>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</si>
  <si>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</si>
  <si>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</si>
  <si>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</si>
  <si>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</si>
  <si>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</si>
  <si>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</si>
  <si>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</si>
  <si>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</si>
  <si>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</si>
  <si>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</si>
  <si>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</si>
  <si>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</si>
  <si>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</si>
  <si>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</si>
  <si>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</si>
  <si>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</si>
  <si>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</si>
  <si>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</si>
  <si>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</si>
  <si>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</si>
  <si>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</si>
  <si>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</si>
  <si>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</si>
  <si>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</si>
  <si>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</si>
  <si>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</si>
  <si>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</si>
  <si>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</si>
  <si>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</si>
  <si>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</si>
  <si>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</si>
  <si>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</si>
  <si>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</si>
  <si>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</si>
  <si>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</si>
  <si>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</si>
  <si>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</si>
  <si>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</si>
  <si>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</si>
  <si>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</si>
  <si>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</si>
  <si>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</si>
  <si>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</si>
  <si>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</si>
  <si>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</si>
  <si>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</si>
  <si>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</si>
  <si>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</si>
  <si>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</si>
  <si>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</si>
  <si>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</si>
  <si>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</si>
  <si>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</si>
  <si>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</si>
  <si>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</si>
  <si>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</si>
  <si>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</si>
  <si>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</si>
  <si>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</si>
  <si>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</si>
  <si>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</si>
  <si>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</si>
  <si>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</si>
  <si>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</si>
  <si>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</si>
  <si>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</si>
  <si>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</si>
  <si>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</si>
  <si>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</si>
  <si>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</si>
  <si>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</si>
  <si>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</si>
  <si>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</si>
  <si>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</si>
  <si>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</si>
  <si>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</si>
  <si>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</si>
  <si>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</si>
  <si>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</si>
  <si>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</si>
  <si>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</si>
  <si>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</si>
  <si>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</si>
  <si>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</si>
  <si>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</si>
  <si>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</si>
  <si>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</si>
  <si>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</si>
  <si>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</si>
  <si>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</si>
  <si>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</si>
  <si>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</si>
  <si>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</si>
  <si>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</si>
  <si>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</si>
  <si>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</si>
  <si>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</si>
  <si>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</si>
  <si>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</si>
  <si>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</si>
  <si>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</si>
  <si>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</si>
  <si>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</si>
  <si>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</si>
  <si>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</si>
  <si>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</si>
  <si>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</si>
  <si>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</si>
  <si>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</si>
  <si>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</si>
  <si>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</si>
  <si>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</si>
  <si>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</si>
  <si>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</si>
  <si>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</si>
  <si>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</si>
  <si>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</si>
  <si>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</si>
  <si>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</si>
  <si>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</si>
  <si>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</si>
  <si>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</si>
  <si>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</si>
  <si>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</si>
  <si>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</si>
  <si>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</si>
  <si>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</si>
  <si>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</si>
  <si>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</si>
  <si>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</si>
  <si>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</si>
  <si>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</si>
  <si>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</si>
  <si>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</si>
  <si>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</si>
  <si>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</si>
  <si>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</si>
  <si>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</si>
  <si>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</si>
  <si>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</si>
  <si>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</si>
  <si>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</si>
  <si>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</si>
  <si>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</si>
  <si>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</si>
  <si>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</si>
  <si>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</si>
  <si>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</si>
  <si>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</si>
  <si>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</si>
  <si>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</si>
  <si>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</si>
  <si>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</si>
  <si>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</si>
  <si>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</si>
  <si>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</si>
  <si>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</si>
  <si>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</si>
  <si>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</si>
  <si>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</si>
  <si>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</si>
  <si>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</si>
  <si>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</si>
  <si>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</si>
  <si>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</si>
  <si>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</si>
  <si>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</si>
  <si>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</si>
  <si>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</si>
  <si>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</si>
  <si>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</si>
  <si>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</si>
  <si>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</si>
  <si>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</si>
  <si>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</si>
  <si>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</si>
  <si>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</si>
  <si>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</si>
  <si>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</si>
  <si>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</si>
  <si>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</si>
  <si>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</si>
  <si>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</si>
  <si>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</si>
  <si>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</si>
  <si>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</si>
  <si>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</si>
  <si>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</si>
  <si>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</si>
  <si>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</si>
  <si>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</si>
  <si>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</si>
  <si>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</si>
  <si>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</si>
  <si>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</si>
  <si>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</si>
  <si>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</si>
  <si>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</si>
  <si>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</si>
  <si>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</si>
  <si>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</si>
  <si>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</si>
  <si>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</si>
  <si>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</si>
  <si>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</si>
  <si>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</si>
  <si>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</si>
  <si>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</si>
  <si>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</si>
  <si>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</si>
  <si>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</si>
  <si>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</si>
  <si>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</si>
  <si>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</si>
  <si>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</si>
  <si>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</si>
  <si>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</si>
  <si>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</si>
  <si>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</si>
  <si>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</si>
  <si>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</si>
  <si>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</si>
  <si>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</si>
  <si>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</si>
  <si>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</si>
  <si>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</si>
  <si>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</si>
  <si>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</si>
  <si>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</si>
  <si>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</si>
  <si>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</si>
  <si>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</si>
  <si>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</si>
  <si>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</si>
  <si>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</si>
  <si>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</si>
  <si>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</si>
  <si>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</si>
  <si>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</si>
  <si>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</si>
  <si>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</si>
  <si>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</si>
  <si>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</si>
  <si>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</si>
  <si>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</si>
  <si>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</si>
  <si>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</si>
  <si>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</si>
  <si>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</si>
  <si>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</si>
  <si>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</si>
  <si>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</si>
  <si>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</si>
  <si>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</si>
  <si>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</si>
  <si>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</si>
  <si>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</si>
  <si>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</si>
  <si>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</si>
  <si>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</si>
  <si>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</si>
  <si>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</si>
  <si>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</si>
  <si>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</si>
  <si>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</si>
  <si>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</si>
  <si>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</si>
  <si>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</si>
  <si>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</si>
  <si>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</si>
  <si>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</si>
  <si>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</si>
  <si>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</si>
  <si>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</si>
  <si>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</si>
  <si>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</si>
  <si>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</si>
  <si>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</si>
  <si>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</si>
  <si>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</si>
  <si>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</si>
  <si>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</si>
  <si>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</si>
  <si>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</si>
  <si>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</si>
  <si>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</si>
  <si>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</si>
  <si>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</si>
  <si>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</si>
  <si>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</si>
  <si>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</si>
  <si>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</si>
  <si>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</si>
  <si>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</si>
  <si>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</si>
  <si>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</si>
  <si>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</si>
  <si>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</si>
  <si>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</si>
  <si>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</si>
  <si>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</si>
  <si>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</si>
  <si>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</si>
  <si>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</si>
  <si>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</si>
  <si>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</si>
  <si>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</si>
  <si>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</si>
  <si>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</si>
  <si>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</si>
  <si>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</si>
  <si>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</si>
  <si>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</si>
  <si>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</si>
  <si>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</si>
  <si>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</si>
  <si>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</si>
  <si>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</si>
  <si>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</si>
  <si>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</si>
  <si>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</si>
  <si>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</si>
  <si>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</si>
  <si>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</si>
  <si>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</si>
  <si>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</si>
  <si>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</si>
  <si>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</si>
  <si>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</si>
  <si>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</si>
  <si>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</si>
  <si>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</si>
  <si>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</si>
  <si>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</si>
  <si>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</si>
  <si>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</si>
  <si>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</si>
  <si>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</si>
  <si>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</si>
  <si>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</si>
  <si>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</si>
  <si>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</si>
  <si>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</si>
  <si>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</si>
  <si>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</si>
  <si>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</si>
  <si>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</si>
  <si>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</si>
  <si>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</si>
  <si>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</si>
  <si>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</si>
  <si>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</si>
  <si>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</si>
  <si>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</si>
  <si>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</si>
  <si>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</si>
  <si>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</si>
  <si>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</si>
  <si>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</si>
  <si>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</si>
  <si>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</si>
  <si>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</si>
  <si>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</si>
  <si>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</si>
  <si>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</si>
  <si>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</si>
  <si>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</si>
  <si>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</si>
  <si>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</si>
  <si>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</si>
  <si>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</si>
  <si>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</si>
  <si>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</si>
  <si>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</si>
  <si>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</si>
  <si>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</si>
  <si>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</si>
  <si>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</si>
  <si>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</si>
  <si>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</si>
  <si>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</si>
  <si>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</si>
  <si>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</si>
  <si>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</si>
  <si>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</si>
  <si>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</si>
  <si>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</si>
  <si>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</si>
  <si>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</si>
  <si>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</si>
  <si>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</si>
  <si>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</si>
  <si>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</si>
  <si>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</si>
  <si>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</si>
  <si>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</si>
  <si>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</si>
  <si>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</si>
  <si>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</si>
  <si>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</si>
  <si>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</si>
  <si>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</si>
  <si>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</si>
  <si>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</si>
  <si>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</si>
  <si>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</si>
  <si>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</si>
  <si>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</si>
  <si>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</si>
  <si>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</si>
  <si>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</si>
  <si>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</si>
  <si>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</si>
  <si>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</si>
  <si>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</si>
  <si>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</si>
  <si>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</si>
  <si>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</si>
  <si>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</si>
  <si>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</si>
  <si>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</si>
  <si>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</si>
  <si>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</si>
  <si>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</si>
  <si>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</si>
  <si>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</si>
  <si>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</si>
  <si>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</si>
  <si>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</si>
  <si>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</si>
  <si>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</si>
  <si>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</si>
  <si>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</si>
  <si>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</si>
  <si>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</si>
  <si>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</si>
  <si>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</si>
  <si>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</si>
  <si>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</si>
  <si>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</si>
  <si>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</si>
  <si>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</si>
  <si>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</si>
  <si>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</si>
  <si>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</si>
  <si>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</si>
  <si>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</si>
  <si>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</si>
  <si>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</si>
  <si>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</si>
  <si>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</si>
  <si>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</si>
  <si>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</si>
  <si>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</si>
  <si>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</si>
  <si>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</si>
  <si>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</si>
  <si>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</si>
  <si>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</si>
  <si>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</si>
  <si>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</si>
  <si>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</si>
  <si>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</si>
  <si>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</si>
  <si>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</si>
  <si>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</si>
  <si>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</si>
  <si>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</si>
  <si>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</si>
  <si>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</si>
  <si>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</si>
  <si>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</si>
  <si>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</si>
  <si>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</si>
  <si>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</si>
  <si>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</si>
  <si>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</si>
  <si>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</si>
  <si>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</si>
  <si>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</si>
  <si>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</si>
  <si>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</si>
  <si>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</si>
  <si>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</si>
  <si>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</si>
  <si>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</si>
  <si>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</si>
  <si>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</si>
  <si>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</si>
  <si>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</si>
  <si>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</si>
  <si>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</si>
  <si>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</si>
  <si>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</si>
  <si>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</si>
  <si>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</si>
  <si>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</si>
  <si>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</si>
  <si>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</si>
  <si>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</si>
  <si>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</si>
  <si>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</si>
  <si>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</si>
  <si>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</si>
  <si>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</si>
  <si>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</si>
  <si>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</si>
  <si>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</si>
  <si>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</si>
  <si>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</si>
  <si>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</si>
  <si>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</si>
  <si>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</si>
  <si>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</si>
  <si>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</si>
  <si>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</si>
  <si>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</si>
  <si>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</si>
  <si>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</si>
  <si>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</si>
  <si>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</si>
  <si>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</si>
  <si>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</si>
  <si>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</si>
  <si>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</si>
  <si>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</si>
  <si>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</si>
  <si>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</si>
  <si>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</si>
  <si>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</si>
  <si>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</si>
  <si>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</si>
  <si>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</si>
  <si>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</si>
  <si>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</si>
  <si>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</si>
  <si>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</si>
  <si>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</si>
  <si>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</si>
  <si>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</si>
  <si>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</si>
  <si>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</si>
  <si>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</si>
  <si>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</si>
  <si>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</si>
  <si>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</si>
  <si>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</si>
  <si>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</si>
  <si>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</si>
  <si>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</si>
  <si>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</si>
  <si>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</si>
  <si>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</si>
  <si>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</si>
  <si>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</si>
  <si>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</si>
  <si>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</si>
  <si>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</si>
  <si>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</si>
  <si>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</si>
  <si>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</si>
  <si>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</si>
  <si>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</si>
  <si>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</si>
  <si>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</si>
  <si>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</si>
  <si>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</si>
  <si>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</si>
  <si>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</si>
  <si>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</si>
  <si>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</si>
  <si>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</si>
  <si>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</si>
  <si>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</si>
  <si>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</si>
  <si>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</si>
  <si>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</si>
  <si>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</si>
  <si>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</si>
  <si>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</si>
  <si>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</si>
  <si>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</si>
  <si>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</si>
  <si>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</si>
  <si>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</si>
  <si>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</si>
  <si>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</si>
  <si>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</si>
  <si>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</si>
  <si>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</si>
  <si>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</si>
  <si>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</si>
  <si>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</si>
  <si>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</si>
  <si>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</si>
  <si>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</si>
  <si>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</si>
  <si>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</si>
  <si>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</si>
  <si>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</si>
  <si>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</si>
  <si>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</si>
  <si>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</si>
  <si>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</si>
  <si>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</si>
  <si>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</si>
  <si>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</si>
  <si>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</si>
  <si>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</si>
  <si>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</si>
  <si>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</si>
  <si>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</si>
  <si>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</si>
  <si>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</si>
  <si>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</si>
  <si>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</si>
  <si>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</si>
  <si>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</si>
  <si>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</si>
  <si>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</si>
  <si>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</si>
  <si>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</si>
  <si>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</si>
  <si>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</si>
  <si>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</si>
  <si>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</si>
  <si>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</si>
  <si>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</si>
  <si>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</si>
  <si>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</si>
  <si>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</si>
  <si>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</si>
  <si>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</si>
  <si>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</si>
  <si>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</si>
  <si>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</si>
  <si>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</si>
  <si>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</si>
  <si>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</si>
  <si>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</si>
  <si>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</si>
  <si>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</si>
  <si>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</si>
  <si>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</si>
  <si>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</si>
  <si>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</si>
  <si>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</si>
  <si>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</si>
  <si>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</si>
  <si>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</si>
  <si>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</si>
  <si>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</si>
  <si>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</si>
  <si>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</si>
  <si>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</si>
  <si>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</si>
  <si>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</si>
  <si>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</si>
  <si>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</si>
  <si>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</si>
  <si>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</si>
  <si>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</si>
  <si>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</si>
  <si>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</si>
  <si>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</si>
  <si>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</si>
  <si>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</si>
  <si>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</si>
  <si>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</si>
  <si>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</si>
  <si>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</si>
  <si>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</si>
  <si>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</si>
  <si>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</si>
  <si>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</si>
  <si>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</si>
  <si>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</si>
  <si>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</si>
  <si>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</si>
  <si>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</si>
  <si>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</si>
  <si>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</si>
  <si>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</si>
  <si>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</si>
  <si>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</si>
  <si>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</si>
  <si>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</si>
  <si>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</si>
  <si>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</si>
  <si>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</si>
  <si>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</si>
  <si>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</si>
  <si>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</si>
  <si>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</si>
  <si>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</si>
  <si>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</si>
  <si>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</si>
  <si>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</si>
  <si>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</si>
  <si>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</si>
  <si>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</si>
  <si>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</si>
  <si>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</si>
  <si>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</si>
  <si>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</si>
  <si>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</si>
  <si>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</si>
  <si>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</si>
  <si>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</si>
  <si>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</si>
  <si>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</si>
  <si>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</si>
  <si>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</si>
  <si>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</si>
  <si>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</si>
  <si>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</si>
  <si>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</si>
  <si>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</si>
  <si>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</si>
  <si>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</si>
  <si>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</si>
  <si>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</si>
  <si>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</si>
  <si>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</si>
  <si>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</si>
  <si>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</si>
  <si>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</si>
  <si>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</si>
  <si>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</si>
  <si>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</si>
  <si>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</si>
  <si>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</si>
  <si>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</si>
  <si>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</si>
  <si>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</si>
  <si>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</si>
  <si>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</si>
  <si>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</si>
  <si>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</si>
  <si>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</si>
  <si>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</si>
  <si>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</si>
  <si>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</si>
  <si>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</si>
  <si>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</si>
  <si>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</si>
  <si>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</si>
  <si>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</si>
  <si>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</si>
  <si>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</si>
  <si>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</si>
  <si>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</si>
  <si>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</si>
  <si>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</si>
  <si>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</si>
  <si>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</si>
  <si>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</si>
  <si>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</si>
  <si>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</si>
  <si>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</si>
  <si>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</si>
  <si>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</si>
  <si>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</si>
  <si>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</si>
  <si>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</si>
  <si>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</si>
  <si>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</si>
  <si>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</si>
  <si>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</si>
  <si>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</si>
  <si>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</si>
  <si>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</si>
  <si>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</si>
  <si>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</si>
  <si>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</si>
  <si>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</si>
  <si>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</si>
  <si>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</si>
  <si>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</si>
  <si>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</si>
  <si>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</si>
  <si>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</si>
  <si>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</si>
  <si>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</si>
  <si>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</si>
  <si>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</si>
  <si>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</si>
  <si>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</si>
  <si>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</si>
  <si>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</si>
  <si>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</si>
  <si>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</si>
  <si>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</si>
  <si>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</si>
  <si>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</si>
  <si>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</si>
  <si>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</si>
  <si>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</si>
  <si>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</si>
  <si>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</si>
  <si>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</si>
  <si>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</si>
  <si>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</si>
  <si>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</si>
  <si>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</si>
  <si>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</si>
  <si>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</si>
  <si>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</si>
  <si>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</si>
  <si>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</si>
  <si>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</si>
  <si>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</si>
  <si>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</si>
  <si>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</si>
  <si>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</si>
  <si>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</si>
  <si>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</si>
  <si>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</si>
  <si>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</si>
  <si>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</si>
  <si>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</si>
  <si>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</si>
  <si>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</si>
  <si>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</si>
  <si>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</si>
  <si>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</si>
  <si>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</si>
  <si>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</si>
  <si>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</si>
  <si>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</si>
  <si>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</si>
  <si>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</si>
  <si>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</si>
  <si>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</si>
  <si>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</si>
  <si>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</si>
  <si>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</si>
  <si>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</si>
  <si>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</si>
  <si>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</si>
  <si>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</si>
  <si>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</si>
  <si>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</si>
  <si>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</si>
  <si>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</si>
  <si>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</si>
  <si>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</si>
  <si>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</si>
  <si>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</si>
  <si>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</si>
  <si>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</si>
  <si>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</si>
  <si>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</si>
  <si>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</si>
  <si>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</si>
  <si>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</si>
  <si>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</si>
  <si>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</si>
  <si>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</si>
  <si>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</si>
  <si>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</si>
  <si>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</si>
  <si>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</si>
  <si>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</si>
  <si>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</si>
  <si>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</si>
  <si>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</si>
  <si>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</si>
  <si>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</si>
  <si>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</si>
  <si>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</si>
  <si>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</si>
  <si>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</si>
  <si>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</si>
  <si>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</si>
  <si>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</si>
  <si>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</si>
  <si>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</si>
  <si>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</si>
  <si>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</si>
  <si>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</si>
  <si>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</si>
  <si>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</si>
  <si>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</si>
  <si>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</si>
  <si>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</si>
  <si>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</si>
  <si>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</si>
  <si>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</si>
  <si>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</si>
  <si>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</si>
  <si>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</si>
  <si>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</si>
  <si>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</si>
  <si>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</si>
  <si>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</si>
  <si>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</si>
  <si>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</si>
  <si>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</si>
  <si>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</si>
  <si>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</si>
  <si>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</si>
  <si>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</si>
  <si>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</si>
  <si>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</si>
  <si>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</si>
  <si>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</si>
  <si>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</si>
  <si>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</si>
  <si>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</si>
  <si>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</si>
  <si>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</si>
  <si>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</si>
  <si>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</si>
  <si>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</si>
  <si>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</si>
  <si>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</si>
  <si>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</si>
  <si>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</si>
  <si>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</si>
  <si>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</si>
  <si>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</si>
  <si>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</si>
  <si>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</si>
  <si>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</si>
  <si>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</si>
  <si>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</si>
  <si>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</si>
  <si>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</si>
  <si>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</si>
  <si>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</si>
  <si>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</si>
  <si>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</si>
  <si>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</si>
  <si>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</si>
  <si>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</si>
  <si>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</si>
  <si>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</si>
  <si>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</si>
  <si>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</si>
  <si>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</si>
  <si>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</si>
  <si>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</si>
  <si>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</si>
  <si>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</si>
  <si>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</si>
  <si>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</si>
  <si>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</si>
  <si>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</si>
  <si>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</si>
  <si>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</si>
  <si>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</si>
  <si>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</si>
  <si>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</si>
  <si>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</si>
  <si>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</si>
  <si>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</si>
  <si>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</si>
  <si>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</si>
  <si>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</si>
  <si>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</si>
  <si>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</si>
  <si>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</si>
  <si>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</si>
  <si>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</si>
  <si>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</si>
  <si>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</si>
  <si>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</si>
  <si>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</si>
  <si>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</si>
  <si>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</si>
  <si>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</si>
  <si>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</si>
  <si>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</si>
  <si>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</si>
  <si>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</si>
  <si>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</si>
  <si>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</si>
  <si>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</si>
  <si>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</si>
  <si>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</si>
  <si>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</si>
  <si>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</si>
  <si>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</si>
  <si>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</si>
  <si>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</si>
  <si>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</si>
  <si>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</si>
  <si>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</si>
  <si>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</si>
  <si>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</si>
  <si>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</si>
  <si>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</si>
  <si>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</si>
  <si>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</si>
  <si>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</si>
  <si>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</si>
  <si>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</si>
  <si>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</si>
  <si>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</si>
  <si>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</si>
  <si>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</si>
  <si>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</si>
  <si>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</si>
  <si>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</si>
  <si>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</si>
  <si>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</si>
  <si>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</si>
  <si>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</si>
  <si>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</si>
  <si>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</si>
  <si>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</si>
  <si>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</si>
  <si>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</si>
  <si>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</si>
  <si>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</si>
  <si>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</si>
  <si>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</si>
  <si>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</si>
  <si>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</si>
  <si>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</si>
  <si>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</si>
  <si>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</si>
  <si>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</si>
  <si>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</si>
  <si>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</si>
  <si>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</si>
  <si>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</si>
  <si>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</si>
  <si>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</si>
  <si>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</si>
  <si>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</si>
  <si>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</si>
  <si>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</si>
  <si>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</si>
  <si>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</si>
  <si>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</si>
  <si>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</si>
  <si>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</si>
  <si>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</si>
  <si>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</si>
  <si>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</si>
  <si>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</si>
  <si>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</si>
  <si>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</si>
  <si>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</si>
  <si>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</si>
  <si>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</si>
  <si>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</si>
  <si>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</si>
  <si>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</si>
  <si>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</si>
  <si>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</si>
  <si>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</si>
  <si>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</si>
  <si>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</si>
  <si>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</si>
  <si>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</si>
  <si>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</si>
  <si>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</si>
  <si>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</si>
  <si>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</si>
  <si>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</si>
  <si>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</si>
  <si>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</si>
  <si>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</si>
  <si>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</si>
  <si>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</si>
  <si>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</si>
  <si>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</si>
  <si>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</si>
  <si>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</si>
  <si>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</si>
  <si>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</si>
  <si>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</si>
  <si>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</si>
  <si>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</si>
  <si>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</si>
  <si>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</si>
  <si>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</si>
  <si>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</si>
  <si>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</si>
  <si>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</si>
  <si>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</si>
  <si>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</si>
  <si>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</si>
  <si>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</si>
  <si>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</si>
  <si>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</si>
  <si>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</si>
  <si>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</si>
  <si>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</si>
  <si>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</si>
  <si>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</si>
  <si>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</si>
  <si>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</si>
  <si>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</si>
  <si>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</si>
  <si>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</si>
  <si>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</si>
  <si>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</si>
  <si>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</si>
  <si>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</si>
  <si>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</si>
  <si>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</si>
  <si>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</si>
  <si>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</si>
  <si>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</si>
  <si>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</si>
  <si>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</si>
  <si>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</si>
  <si>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</si>
  <si>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</si>
  <si>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</si>
  <si>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</si>
  <si>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</si>
  <si>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</si>
  <si>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</si>
  <si>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</si>
  <si>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</si>
  <si>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</si>
  <si>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</si>
  <si>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</si>
  <si>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</si>
  <si>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</si>
  <si>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</si>
  <si>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</si>
  <si>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</si>
  <si>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</si>
  <si>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</si>
  <si>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</si>
  <si>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</si>
  <si>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</si>
  <si>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</si>
  <si>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</si>
  <si>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</si>
  <si>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</si>
  <si>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</si>
  <si>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</si>
  <si>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</si>
  <si>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</si>
  <si>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</si>
  <si>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</si>
  <si>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</si>
  <si>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</si>
  <si>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</si>
  <si>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</si>
  <si>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</si>
  <si>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</si>
  <si>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</si>
  <si>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</si>
  <si>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</si>
  <si>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</si>
  <si>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</si>
  <si>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</si>
  <si>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</si>
  <si>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</si>
  <si>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</si>
  <si>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</si>
  <si>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</si>
  <si>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</si>
  <si>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</si>
  <si>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</si>
  <si>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</si>
  <si>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</si>
  <si>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</si>
  <si>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</si>
  <si>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</si>
  <si>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</si>
  <si>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</si>
  <si>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</si>
  <si>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</si>
  <si>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</si>
  <si>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</si>
  <si>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</si>
  <si>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</si>
  <si>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</si>
  <si>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</si>
  <si>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</si>
  <si>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</si>
  <si>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</si>
  <si>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</si>
  <si>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</si>
  <si>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</si>
  <si>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</si>
  <si>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</si>
  <si>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</si>
  <si>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</si>
  <si>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</si>
  <si>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</si>
  <si>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</si>
  <si>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</si>
  <si>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</si>
  <si>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</si>
  <si>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</si>
  <si>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</si>
  <si>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</si>
  <si>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</si>
  <si>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</si>
  <si>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</si>
  <si>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</si>
  <si>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</si>
  <si>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</si>
  <si>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</si>
  <si>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</si>
  <si>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</si>
  <si>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</si>
  <si>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</si>
  <si>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</si>
  <si>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</si>
  <si>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</si>
  <si>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</si>
  <si>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</si>
  <si>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</si>
  <si>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</si>
  <si>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</si>
  <si>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</si>
  <si>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</si>
  <si>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</si>
  <si>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</si>
  <si>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</si>
  <si>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</si>
  <si>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</si>
  <si>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</si>
  <si>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</si>
  <si>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</si>
  <si>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</si>
  <si>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</si>
  <si>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</si>
  <si>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</si>
  <si>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</si>
  <si>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</si>
  <si>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</si>
  <si>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</si>
  <si>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</si>
  <si>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</si>
  <si>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</si>
  <si>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</si>
  <si>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</si>
  <si>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</si>
  <si>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</si>
  <si>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</si>
  <si>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</si>
  <si>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</si>
  <si>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</si>
  <si>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</si>
  <si>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</si>
  <si>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</si>
  <si>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</si>
  <si>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</si>
  <si>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</si>
  <si>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</si>
  <si>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</si>
  <si>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</si>
  <si>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</si>
  <si>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</si>
  <si>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</si>
  <si>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</si>
  <si>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</si>
  <si>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</si>
  <si>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</si>
  <si>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</si>
  <si>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</si>
  <si>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</si>
  <si>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</si>
  <si>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</si>
  <si>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</si>
  <si>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</si>
  <si>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</si>
  <si>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</si>
  <si>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</si>
  <si>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</si>
  <si>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</si>
  <si>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</si>
  <si>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</si>
  <si>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</si>
  <si>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</si>
  <si>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</si>
  <si>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</si>
  <si>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</si>
  <si>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</si>
  <si>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</si>
  <si>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</si>
  <si>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</si>
  <si>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</si>
  <si>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</si>
  <si>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</si>
  <si>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</si>
  <si>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</si>
  <si>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</si>
  <si>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</si>
  <si>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</si>
  <si>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</si>
  <si>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</si>
  <si>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</si>
  <si>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</si>
  <si>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</si>
  <si>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</si>
  <si>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</si>
  <si>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</si>
  <si>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</si>
  <si>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</si>
  <si>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</si>
  <si>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</si>
  <si>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</si>
  <si>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</si>
  <si>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</si>
  <si>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</si>
  <si>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</si>
  <si>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</si>
  <si>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</si>
  <si>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</si>
  <si>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</si>
  <si>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</si>
  <si>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</si>
  <si>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</si>
  <si>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</si>
  <si>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</si>
  <si>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</si>
  <si>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</si>
  <si>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</si>
  <si>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</si>
  <si>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</si>
  <si>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</si>
  <si>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</si>
  <si>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</si>
  <si>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</si>
  <si>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</si>
  <si>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</si>
  <si>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</si>
  <si>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</si>
  <si>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</si>
  <si>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</si>
  <si>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</si>
  <si>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</si>
  <si>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</si>
  <si>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</si>
  <si>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</si>
  <si>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</si>
  <si>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</si>
  <si>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</si>
  <si>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</si>
  <si>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</si>
  <si>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</si>
  <si>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</si>
  <si>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</si>
  <si>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</si>
  <si>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</si>
  <si>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</si>
  <si>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</si>
  <si>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</si>
  <si>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</si>
  <si>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</si>
  <si>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</si>
  <si>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</si>
  <si>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</si>
  <si>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</si>
  <si>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</si>
  <si>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</si>
  <si>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</si>
  <si>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</si>
  <si>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</si>
  <si>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</si>
  <si>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</si>
  <si>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</si>
  <si>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</si>
  <si>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</si>
  <si>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</si>
  <si>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</si>
  <si>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</si>
  <si>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</si>
  <si>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</si>
  <si>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</si>
  <si>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</si>
  <si>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</si>
  <si>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</si>
  <si>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</si>
  <si>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</si>
  <si>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</si>
  <si>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</si>
  <si>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</si>
  <si>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</si>
  <si>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</si>
  <si>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</si>
  <si>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</si>
  <si>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</si>
  <si>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</si>
  <si>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</si>
  <si>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</si>
  <si>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</si>
  <si>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</si>
  <si>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</si>
  <si>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</si>
  <si>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</si>
  <si>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</si>
  <si>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</si>
  <si>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</si>
  <si>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</si>
  <si>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</si>
  <si>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</si>
  <si>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</si>
  <si>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</si>
  <si>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</si>
  <si>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</si>
  <si>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</si>
  <si>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</si>
  <si>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</si>
  <si>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</si>
  <si>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</si>
  <si>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</si>
  <si>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</si>
  <si>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</si>
  <si>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</si>
  <si>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</si>
  <si>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</si>
  <si>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</si>
  <si>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</si>
  <si>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</si>
  <si>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</si>
  <si>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</si>
  <si>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</si>
  <si>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</si>
  <si>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</si>
  <si>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</si>
  <si>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</si>
  <si>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</si>
  <si>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</si>
  <si>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</si>
  <si>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</si>
  <si>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</si>
  <si>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</si>
  <si>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</si>
  <si>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</si>
  <si>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</si>
  <si>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</si>
  <si>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</si>
  <si>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</si>
  <si>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</si>
  <si>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</si>
  <si>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</si>
  <si>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</si>
  <si>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</si>
  <si>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</si>
  <si>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</si>
  <si>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</si>
  <si>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</si>
  <si>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</si>
  <si>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</si>
  <si>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</si>
  <si>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</si>
  <si>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</si>
  <si>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</si>
  <si>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</si>
  <si>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</si>
  <si>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</si>
  <si>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</si>
  <si>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</si>
  <si>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</si>
  <si>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</si>
  <si>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</si>
  <si>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</si>
  <si>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</si>
  <si>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</si>
  <si>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</si>
  <si>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</si>
  <si>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</si>
  <si>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</si>
  <si>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</si>
  <si>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</si>
  <si>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</si>
  <si>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</si>
  <si>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</si>
  <si>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</si>
  <si>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</si>
  <si>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</si>
  <si>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</si>
  <si>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</si>
  <si>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</si>
  <si>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</si>
  <si>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</si>
  <si>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</si>
  <si>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</si>
  <si>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</si>
  <si>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</si>
  <si>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</si>
  <si>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</si>
  <si>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</si>
  <si>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</si>
  <si>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</si>
  <si>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</si>
  <si>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</si>
  <si>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</si>
  <si>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</si>
  <si>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</si>
  <si>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</si>
  <si>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</si>
  <si>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</si>
  <si>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</si>
  <si>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</si>
  <si>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</si>
  <si>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</si>
  <si>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</si>
  <si>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</si>
  <si>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</si>
  <si>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</si>
  <si>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</si>
  <si>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</si>
  <si>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</si>
  <si>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</si>
  <si>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</si>
  <si>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</si>
  <si>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</si>
  <si>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</si>
  <si>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</si>
  <si>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</si>
  <si>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</si>
  <si>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</si>
  <si>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</si>
  <si>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</si>
  <si>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</si>
  <si>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</si>
  <si>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</si>
  <si>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</si>
  <si>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</si>
  <si>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</si>
  <si>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</si>
  <si>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</si>
  <si>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</si>
  <si>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</si>
  <si>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</si>
  <si>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</si>
  <si>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</si>
  <si>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</si>
  <si>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</si>
  <si>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</si>
  <si>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</si>
  <si>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</si>
  <si>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</si>
  <si>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</si>
  <si>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</si>
  <si>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</si>
  <si>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</si>
  <si>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</si>
  <si>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</si>
  <si>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</si>
  <si>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</si>
  <si>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</si>
  <si>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</si>
  <si>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</si>
  <si>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</si>
  <si>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</si>
  <si>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</si>
  <si>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</si>
  <si>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</si>
  <si>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</si>
  <si>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</si>
  <si>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</si>
  <si>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</si>
  <si>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</si>
  <si>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</si>
  <si>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</si>
  <si>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</si>
  <si>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</si>
  <si>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</si>
  <si>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</si>
  <si>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</si>
  <si>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</si>
  <si>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</si>
  <si>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</si>
  <si>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</si>
  <si>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</si>
  <si>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</si>
  <si>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</si>
  <si>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</si>
  <si>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</si>
  <si>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</si>
  <si>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</si>
  <si>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</si>
  <si>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</si>
  <si>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</si>
  <si>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</si>
  <si>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</si>
  <si>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</si>
  <si>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</si>
  <si>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</si>
  <si>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</si>
  <si>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</si>
  <si>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</si>
  <si>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</si>
  <si>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</si>
  <si>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</si>
  <si>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</si>
  <si>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</si>
  <si>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</si>
  <si>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</si>
  <si>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</si>
  <si>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</si>
  <si>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</si>
  <si>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</si>
  <si>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</si>
  <si>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</si>
  <si>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</si>
  <si>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</si>
  <si>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</si>
  <si>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</si>
  <si>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</si>
  <si>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</si>
  <si>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</si>
  <si>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</si>
  <si>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</si>
  <si>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</si>
  <si>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</si>
  <si>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</si>
  <si>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</si>
  <si>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</si>
  <si>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</si>
  <si>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</si>
  <si>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</si>
  <si>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</si>
  <si>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</si>
  <si>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</si>
  <si>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</si>
  <si>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</si>
  <si>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</si>
  <si>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</si>
  <si>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</si>
  <si>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</si>
  <si>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</si>
  <si>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</si>
  <si>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</si>
  <si>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</si>
  <si>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</si>
  <si>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</si>
  <si>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</si>
  <si>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</si>
  <si>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</si>
  <si>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</si>
  <si>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</si>
  <si>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</si>
  <si>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</si>
  <si>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</si>
  <si>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</si>
  <si>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</si>
  <si>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</si>
  <si>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</si>
  <si>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</si>
  <si>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</si>
  <si>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</si>
  <si>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</si>
  <si>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</si>
  <si>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</si>
  <si>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</si>
  <si>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</si>
  <si>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</si>
  <si>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</si>
  <si>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</si>
  <si>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</si>
  <si>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</si>
  <si>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</si>
  <si>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</si>
  <si>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</si>
  <si>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</si>
  <si>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</si>
  <si>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</si>
  <si>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</si>
  <si>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</si>
  <si>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</si>
  <si>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</si>
  <si>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</si>
  <si>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</si>
  <si>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</si>
  <si>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</si>
  <si>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</si>
  <si>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</si>
  <si>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</si>
  <si>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</si>
  <si>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</si>
  <si>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</si>
  <si>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</si>
  <si>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</si>
  <si>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</si>
  <si>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</si>
  <si>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</si>
  <si>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</si>
  <si>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</si>
  <si>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</si>
  <si>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</si>
  <si>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</si>
  <si>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</si>
  <si>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</si>
  <si>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</si>
  <si>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</si>
  <si>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</si>
  <si>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</si>
  <si>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</si>
  <si>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</si>
  <si>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</si>
  <si>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</si>
  <si>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</si>
  <si>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</si>
  <si>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</si>
  <si>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</si>
  <si>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</si>
  <si>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</si>
  <si>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</si>
  <si>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</si>
  <si>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</si>
  <si>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</si>
  <si>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</si>
  <si>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</si>
  <si>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</si>
  <si>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</si>
  <si>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</si>
  <si>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</si>
  <si>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</si>
  <si>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</si>
  <si>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</si>
  <si>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</si>
  <si>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</si>
  <si>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</si>
  <si>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</si>
  <si>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</si>
  <si>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</si>
  <si>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</si>
  <si>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</si>
  <si>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</si>
  <si>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</si>
  <si>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</si>
  <si>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</si>
  <si>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</si>
  <si>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</si>
  <si>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</si>
  <si>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</si>
  <si>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</si>
  <si>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</si>
  <si>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</si>
  <si>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</si>
  <si>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</si>
  <si>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</si>
  <si>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</si>
  <si>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</si>
  <si>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</si>
  <si>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</si>
  <si>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</si>
  <si>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</si>
  <si>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</si>
  <si>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</si>
  <si>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</si>
  <si>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</si>
  <si>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</si>
  <si>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</si>
  <si>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</si>
  <si>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</si>
  <si>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</si>
  <si>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</si>
  <si>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</si>
  <si>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</si>
  <si>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</si>
  <si>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</si>
  <si>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</si>
  <si>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</si>
  <si>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</si>
  <si>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</si>
  <si>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</si>
  <si>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</si>
  <si>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</si>
  <si>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</si>
  <si>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</si>
  <si>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</si>
  <si>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</si>
  <si>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</si>
  <si>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</si>
  <si>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</si>
  <si>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</si>
  <si>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</si>
  <si>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</si>
  <si>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</si>
  <si>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</si>
  <si>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</si>
  <si>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</si>
  <si>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</si>
  <si>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</si>
  <si>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</si>
  <si>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</si>
  <si>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</si>
  <si>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</si>
  <si>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</si>
  <si>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</si>
  <si>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</si>
  <si>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</si>
  <si>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</si>
  <si>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</si>
  <si>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</si>
  <si>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</si>
  <si>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</si>
  <si>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</si>
  <si>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</si>
  <si>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</si>
  <si>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</si>
  <si>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</si>
  <si>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</si>
  <si>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</si>
  <si>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</si>
  <si>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</si>
  <si>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</si>
  <si>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</si>
  <si>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</si>
  <si>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</si>
  <si>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</si>
  <si>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</si>
  <si>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</si>
  <si>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</si>
  <si>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</si>
  <si>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</si>
  <si>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</si>
  <si>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</si>
  <si>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</si>
  <si>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</si>
  <si>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</si>
  <si>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</si>
  <si>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</si>
  <si>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</si>
  <si>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</si>
  <si>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</si>
  <si>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</si>
  <si>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</si>
  <si>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</si>
  <si>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</si>
  <si>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</si>
  <si>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</si>
  <si>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</si>
  <si>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</si>
  <si>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</si>
  <si>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</si>
  <si>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</si>
  <si>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</si>
  <si>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</si>
  <si>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</si>
  <si>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</si>
  <si>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</si>
  <si>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</si>
  <si>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</si>
  <si>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</si>
  <si>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</si>
  <si>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</si>
  <si>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</si>
  <si>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</si>
  <si>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</si>
  <si>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</si>
  <si>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</si>
  <si>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</si>
  <si>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</si>
  <si>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</si>
  <si>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</si>
  <si>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</si>
  <si>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</si>
  <si>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</si>
  <si>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</si>
  <si>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</si>
  <si>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</si>
  <si>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</si>
  <si>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</si>
  <si>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</si>
  <si>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</si>
  <si>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</si>
  <si>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</si>
  <si>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</si>
  <si>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</si>
  <si>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</si>
  <si>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</si>
  <si>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</si>
  <si>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</si>
  <si>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</si>
  <si>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</si>
  <si>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</si>
  <si>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</si>
  <si>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</si>
  <si>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</si>
  <si>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</si>
  <si>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</si>
  <si>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</si>
  <si>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</si>
  <si>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</si>
  <si>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</si>
  <si>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</si>
  <si>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</si>
  <si>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</si>
  <si>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</si>
  <si>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</si>
  <si>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</si>
  <si>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</si>
  <si>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</si>
  <si>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</si>
  <si>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</si>
  <si>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</si>
  <si>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</si>
  <si>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</si>
  <si>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</si>
  <si>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</si>
  <si>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</si>
  <si>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</si>
  <si>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</si>
  <si>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</si>
  <si>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</si>
  <si>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</si>
  <si>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</si>
  <si>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</si>
  <si>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</si>
  <si>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</si>
  <si>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</si>
  <si>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</si>
  <si>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</si>
  <si>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</si>
  <si>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</si>
  <si>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</si>
  <si>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</si>
  <si>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</si>
  <si>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</si>
  <si>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</si>
  <si>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</si>
  <si>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</si>
  <si>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</si>
  <si>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</si>
  <si>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</si>
  <si>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</si>
  <si>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</si>
  <si>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</si>
  <si>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</si>
  <si>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</si>
  <si>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</si>
  <si>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</si>
  <si>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</si>
  <si>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</si>
  <si>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</si>
  <si>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</si>
  <si>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</si>
  <si>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</si>
  <si>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</si>
  <si>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</si>
  <si>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</si>
  <si>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</si>
  <si>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</si>
  <si>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</si>
  <si>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</si>
  <si>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</si>
  <si>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</si>
  <si>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</si>
  <si>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</si>
  <si>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</si>
  <si>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</si>
  <si>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</si>
  <si>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</si>
  <si>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</si>
  <si>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</si>
  <si>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</si>
  <si>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</si>
  <si>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</si>
  <si>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</si>
  <si>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</si>
  <si>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</si>
  <si>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</si>
  <si>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</si>
  <si>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</si>
  <si>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</si>
  <si>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</si>
  <si>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</si>
  <si>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</si>
  <si>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</si>
  <si>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</si>
  <si>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</si>
  <si>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</si>
  <si>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</si>
  <si>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</si>
  <si>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</si>
  <si>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</si>
  <si>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</si>
  <si>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</si>
  <si>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</si>
  <si>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</si>
  <si>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</si>
  <si>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</si>
  <si>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</si>
  <si>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</si>
  <si>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</si>
  <si>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</si>
  <si>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</si>
  <si>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</si>
  <si>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</si>
  <si>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</si>
  <si>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</si>
  <si>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</si>
  <si>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</si>
  <si>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</si>
  <si>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</si>
  <si>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</si>
  <si>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</si>
  <si>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</si>
  <si>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</si>
  <si>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</si>
  <si>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</si>
  <si>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</si>
  <si>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</si>
  <si>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</si>
  <si>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</si>
  <si>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</si>
  <si>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</si>
  <si>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</si>
  <si>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</si>
  <si>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</si>
  <si>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</si>
  <si>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</si>
  <si>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</si>
  <si>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</si>
  <si>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</si>
  <si>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</si>
  <si>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</si>
  <si>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</si>
  <si>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</si>
  <si>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</si>
  <si>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</si>
  <si>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</si>
  <si>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</si>
  <si>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</si>
  <si>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</si>
  <si>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</si>
  <si>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</si>
  <si>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</si>
  <si>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</si>
  <si>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</si>
  <si>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</si>
  <si>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</si>
  <si>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</si>
  <si>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</si>
  <si>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</si>
  <si>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</si>
  <si>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</si>
  <si>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</si>
  <si>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</si>
  <si>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</si>
  <si>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</si>
  <si>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</si>
  <si>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</si>
  <si>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</si>
  <si>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</si>
  <si>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</si>
  <si>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</si>
  <si>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</si>
  <si>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</si>
  <si>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</si>
  <si>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</si>
  <si>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</si>
  <si>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</si>
  <si>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</si>
  <si>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</si>
  <si>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</si>
  <si>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</si>
  <si>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</si>
  <si>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</si>
  <si>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</si>
  <si>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</si>
  <si>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</si>
  <si>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</si>
  <si>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</si>
  <si>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</si>
  <si>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</si>
  <si>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</si>
  <si>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</si>
  <si>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</si>
  <si>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</si>
  <si>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</si>
  <si>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</si>
  <si>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</si>
  <si>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</si>
  <si>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</si>
  <si>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</si>
  <si>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</si>
  <si>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</si>
  <si>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</si>
  <si>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</si>
  <si>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</si>
  <si>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</si>
  <si>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</si>
  <si>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</si>
  <si>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</si>
  <si>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</si>
  <si>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</si>
  <si>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</si>
  <si>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</si>
  <si>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</si>
  <si>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</si>
  <si>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</si>
  <si>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</si>
  <si>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</si>
  <si>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</si>
  <si>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</si>
  <si>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</si>
  <si>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</si>
  <si>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</si>
  <si>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</si>
  <si>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</si>
  <si>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</si>
  <si>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</si>
  <si>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</si>
  <si>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</si>
  <si>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</si>
  <si>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</si>
  <si>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</si>
  <si>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</si>
  <si>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</si>
  <si>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</si>
  <si>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</si>
  <si>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</si>
  <si>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</si>
  <si>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</si>
  <si>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</si>
  <si>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</si>
  <si>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</si>
  <si>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</si>
  <si>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</si>
  <si>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</si>
  <si>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</si>
  <si>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</si>
  <si>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</si>
  <si>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</si>
  <si>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</si>
  <si>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</si>
  <si>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</si>
  <si>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</si>
  <si>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</si>
  <si>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</si>
  <si>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</si>
  <si>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</si>
  <si>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</si>
  <si>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</si>
  <si>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</si>
  <si>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</si>
  <si>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</si>
  <si>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</si>
  <si>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</si>
  <si>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</si>
  <si>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</si>
  <si>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</si>
  <si>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</si>
  <si>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</si>
  <si>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</si>
  <si>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</si>
  <si>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</si>
  <si>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</si>
  <si>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</si>
  <si>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</si>
  <si>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</si>
  <si>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</si>
  <si>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</si>
  <si>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</si>
  <si>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</si>
  <si>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</si>
  <si>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</si>
  <si>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</si>
  <si>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</si>
  <si>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</si>
  <si>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</si>
  <si>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</si>
  <si>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</si>
  <si>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</si>
  <si>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</si>
  <si>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</si>
  <si>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</si>
  <si>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</si>
  <si>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</si>
  <si>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</si>
  <si>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</si>
  <si>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</si>
  <si>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</si>
  <si>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</si>
  <si>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</si>
  <si>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</si>
  <si>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</si>
  <si>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</si>
  <si>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</si>
  <si>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</si>
  <si>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</si>
  <si>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</si>
  <si>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</si>
  <si>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</si>
  <si>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</si>
  <si>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</si>
  <si>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</si>
  <si>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</si>
  <si>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</si>
  <si>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</si>
  <si>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</si>
  <si>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</si>
  <si>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</si>
  <si>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</si>
  <si>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</si>
  <si>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</si>
  <si>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</si>
  <si>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</si>
  <si>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</si>
  <si>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</si>
  <si>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</si>
  <si>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</si>
  <si>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</si>
  <si>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</si>
  <si>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</si>
  <si>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</si>
  <si>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</si>
  <si>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</si>
  <si>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</si>
  <si>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</si>
  <si>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</si>
  <si>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</si>
  <si>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</si>
  <si>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</si>
  <si>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</si>
  <si>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</si>
  <si>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</si>
  <si>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</si>
  <si>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</si>
  <si>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</si>
  <si>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</si>
  <si>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</si>
  <si>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</si>
  <si>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</si>
  <si>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</si>
  <si>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</si>
  <si>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</si>
  <si>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</si>
  <si>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</si>
  <si>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</si>
  <si>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</si>
  <si>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</si>
  <si>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</si>
  <si>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</si>
  <si>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</si>
  <si>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</si>
  <si>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</si>
  <si>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</si>
  <si>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</si>
  <si>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</si>
  <si>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</si>
  <si>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</si>
  <si>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</si>
  <si>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</si>
  <si>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</si>
  <si>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</si>
  <si>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</si>
  <si>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</si>
  <si>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</si>
  <si>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</si>
  <si>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</si>
  <si>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</si>
  <si>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</si>
  <si>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</si>
  <si>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</si>
  <si>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</si>
  <si>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</si>
  <si>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</si>
  <si>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</si>
  <si>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</si>
  <si>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</si>
  <si>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</si>
  <si>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</si>
  <si>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</si>
  <si>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</si>
  <si>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</si>
  <si>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</si>
  <si>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</si>
  <si>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</si>
  <si>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</si>
  <si>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</si>
  <si>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</si>
  <si>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</si>
  <si>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</si>
  <si>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</si>
  <si>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</si>
  <si>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</si>
  <si>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</si>
  <si>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</si>
  <si>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</si>
  <si>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</si>
  <si>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</si>
  <si>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</si>
  <si>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</si>
  <si>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</si>
  <si>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</si>
  <si>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</si>
  <si>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</si>
  <si>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</si>
  <si>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</si>
  <si>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</si>
  <si>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</si>
  <si>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</si>
  <si>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</si>
  <si>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</si>
  <si>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</si>
  <si>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</si>
  <si>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</si>
  <si>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</si>
  <si>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</si>
  <si>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</si>
  <si>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</si>
  <si>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</si>
  <si>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</si>
  <si>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</si>
  <si>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</si>
  <si>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</si>
  <si>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</si>
  <si>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</si>
  <si>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</si>
  <si>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</si>
  <si>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</si>
  <si>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</si>
  <si>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</si>
  <si>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</si>
  <si>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</si>
  <si>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</si>
  <si>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</si>
  <si>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</si>
  <si>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</si>
  <si>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</si>
  <si>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</si>
  <si>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</si>
  <si>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</si>
  <si>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</si>
  <si>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</si>
  <si>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</si>
  <si>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</si>
  <si>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</si>
  <si>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</si>
  <si>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</si>
  <si>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</si>
  <si>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</si>
  <si>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</si>
  <si>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</si>
  <si>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</si>
  <si>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</si>
  <si>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</si>
  <si>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</si>
  <si>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</si>
  <si>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</si>
  <si>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</si>
  <si>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</si>
  <si>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</si>
  <si>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</si>
  <si>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</si>
  <si>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</si>
  <si>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</si>
  <si>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</si>
  <si>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</si>
  <si>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</si>
  <si>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</si>
  <si>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</si>
  <si>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</si>
  <si>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</si>
  <si>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</si>
  <si>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</si>
  <si>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</si>
  <si>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</si>
  <si>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</si>
  <si>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</si>
  <si>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</si>
  <si>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</si>
  <si>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</si>
  <si>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</si>
  <si>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</si>
  <si>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</si>
  <si>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</si>
  <si>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</si>
  <si>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</si>
  <si>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</si>
  <si>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</si>
  <si>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</si>
  <si>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</si>
  <si>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</si>
  <si>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</si>
  <si>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</si>
  <si>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</si>
  <si>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</si>
  <si>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</si>
  <si>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</si>
  <si>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</si>
  <si>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</si>
  <si>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</si>
  <si>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</si>
  <si>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</si>
  <si>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</si>
  <si>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</si>
  <si>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</si>
  <si>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</si>
  <si>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</si>
  <si>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</si>
  <si>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</si>
  <si>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</si>
  <si>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</si>
  <si>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</si>
  <si>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</si>
  <si>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</si>
  <si>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</si>
  <si>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</si>
  <si>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</si>
  <si>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</si>
  <si>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</si>
  <si>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</si>
  <si>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</si>
  <si>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</si>
  <si>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</si>
  <si>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</si>
  <si>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</si>
  <si>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</si>
  <si>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</si>
  <si>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</si>
  <si>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</si>
  <si>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</si>
  <si>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</si>
  <si>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</si>
  <si>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</si>
  <si>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</si>
  <si>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</si>
  <si>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</si>
  <si>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</si>
  <si>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</si>
  <si>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</si>
  <si>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</si>
  <si>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</si>
  <si>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</si>
  <si>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</si>
  <si>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</si>
  <si>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</si>
  <si>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</si>
  <si>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</si>
  <si>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</si>
  <si>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</si>
  <si>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</si>
  <si>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</si>
  <si>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</si>
  <si>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</si>
  <si>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</si>
  <si>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</si>
  <si>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</si>
  <si>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</si>
  <si>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</si>
  <si>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</si>
  <si>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</si>
  <si>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</si>
  <si>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</si>
  <si>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</si>
  <si>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</si>
  <si>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</si>
  <si>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</si>
  <si>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</si>
  <si>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</si>
  <si>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</si>
  <si>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</si>
  <si>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</si>
  <si>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</si>
  <si>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</si>
  <si>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</si>
  <si>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</si>
  <si>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</si>
  <si>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</si>
  <si>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</si>
  <si>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</si>
  <si>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</si>
  <si>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</si>
  <si>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</si>
  <si>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</si>
  <si>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</si>
  <si>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</si>
  <si>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</si>
  <si>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</si>
  <si>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</si>
  <si>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</si>
  <si>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</si>
  <si>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</si>
  <si>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</si>
  <si>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</si>
  <si>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</si>
  <si>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</si>
  <si>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</si>
  <si>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</si>
  <si>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</si>
  <si>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</si>
  <si>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</si>
  <si>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</si>
  <si>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</si>
  <si>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</si>
  <si>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</si>
  <si>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</si>
  <si>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</si>
  <si>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</si>
  <si>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</si>
  <si>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</si>
  <si>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</si>
  <si>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</si>
  <si>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</si>
  <si>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</si>
  <si>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</si>
  <si>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</si>
  <si>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</si>
  <si>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</si>
  <si>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</si>
  <si>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</si>
  <si>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</si>
  <si>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</si>
  <si>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</si>
  <si>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</si>
  <si>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</si>
  <si>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</si>
  <si>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</si>
  <si>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</si>
  <si>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</si>
  <si>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</si>
  <si>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</si>
  <si>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</si>
  <si>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</si>
  <si>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</si>
  <si>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</si>
  <si>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</si>
  <si>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</si>
  <si>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</si>
  <si>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</si>
  <si>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</si>
  <si>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</si>
  <si>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</si>
  <si>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</si>
  <si>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</si>
  <si>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</si>
  <si>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</si>
  <si>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</si>
  <si>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</si>
  <si>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</si>
  <si>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</si>
  <si>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</si>
  <si>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</si>
  <si>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</si>
  <si>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</si>
  <si>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</si>
  <si>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</si>
  <si>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</si>
  <si>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</si>
  <si>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</si>
  <si>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</si>
  <si>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</si>
  <si>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</si>
  <si>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</si>
  <si>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</si>
  <si>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</si>
  <si>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</si>
  <si>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</si>
  <si>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</si>
  <si>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</si>
  <si>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</si>
  <si>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</si>
  <si>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</si>
  <si>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</si>
  <si>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</si>
  <si>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</si>
  <si>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</si>
  <si>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</si>
  <si>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</si>
  <si>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</si>
  <si>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</si>
  <si>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</si>
  <si>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</si>
  <si>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</si>
  <si>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</si>
  <si>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</si>
  <si>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</si>
  <si>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</si>
  <si>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</si>
  <si>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</si>
  <si>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</si>
  <si>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</si>
  <si>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</si>
  <si>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</si>
  <si>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</si>
  <si>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</si>
  <si>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</si>
  <si>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</si>
  <si>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</si>
  <si>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</si>
  <si>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</si>
  <si>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</si>
  <si>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</si>
  <si>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</si>
  <si>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</si>
  <si>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</si>
  <si>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</si>
  <si>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</si>
  <si>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</si>
  <si>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</si>
  <si>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</si>
  <si>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</si>
  <si>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</si>
  <si>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</si>
  <si>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</si>
  <si>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</si>
  <si>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</si>
  <si>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</si>
  <si>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</si>
  <si>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</si>
  <si>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</si>
  <si>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</si>
  <si>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</si>
  <si>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</si>
  <si>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</si>
  <si>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</si>
  <si>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</si>
  <si>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</si>
  <si>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</si>
  <si>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</si>
  <si>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</si>
  <si>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</si>
  <si>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</si>
  <si>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</si>
  <si>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</si>
  <si>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</si>
  <si>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</si>
  <si>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</si>
  <si>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</si>
  <si>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</si>
  <si>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</si>
  <si>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</si>
  <si>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</si>
  <si>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</si>
  <si>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</si>
  <si>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</si>
  <si>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</si>
  <si>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</si>
  <si>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</si>
  <si>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</si>
  <si>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</si>
  <si>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</si>
  <si>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</si>
  <si>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</si>
  <si>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</si>
  <si>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</si>
  <si>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</si>
  <si>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</si>
  <si>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</si>
  <si>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</si>
  <si>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</si>
  <si>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</si>
  <si>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</si>
  <si>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</si>
  <si>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</si>
  <si>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</si>
  <si>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</si>
  <si>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</si>
  <si>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</si>
  <si>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</si>
  <si>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</si>
  <si>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</si>
  <si>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</si>
  <si>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</si>
  <si>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</si>
  <si>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</si>
  <si>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</si>
  <si>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</si>
  <si>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</si>
  <si>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</si>
  <si>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</si>
  <si>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</si>
  <si>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</si>
  <si>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</si>
  <si>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</si>
  <si>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</si>
  <si>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</si>
  <si>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</si>
  <si>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</si>
  <si>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</si>
  <si>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</si>
  <si>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</si>
  <si>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</si>
  <si>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</si>
  <si>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</si>
  <si>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</si>
  <si>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</si>
  <si>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</si>
  <si>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</si>
  <si>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</si>
  <si>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</si>
  <si>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</si>
  <si>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</si>
  <si>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</si>
  <si>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</si>
  <si>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</si>
  <si>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</si>
  <si>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</si>
  <si>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</si>
  <si>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</si>
  <si>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</si>
  <si>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</si>
  <si>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</si>
  <si>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</si>
  <si>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</si>
  <si>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</si>
  <si>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</si>
  <si>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</si>
  <si>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</si>
  <si>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</si>
  <si>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</si>
  <si>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</si>
  <si>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</si>
  <si>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</si>
  <si>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</si>
  <si>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</si>
  <si>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</si>
  <si>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</si>
  <si>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</si>
  <si>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</si>
  <si>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</si>
  <si>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</si>
  <si>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</si>
  <si>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</si>
  <si>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</si>
  <si>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</si>
  <si>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</si>
  <si>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</si>
  <si>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</si>
  <si>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</si>
  <si>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</si>
  <si>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</si>
  <si>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</si>
  <si>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</si>
  <si>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</si>
  <si>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</si>
  <si>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</si>
  <si>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</si>
  <si>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</si>
  <si>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</si>
  <si>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</si>
  <si>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</si>
  <si>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</si>
  <si>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</si>
  <si>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</si>
  <si>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</si>
  <si>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</si>
  <si>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</si>
  <si>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</si>
  <si>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</si>
  <si>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</si>
  <si>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</si>
  <si>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</si>
  <si>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</si>
  <si>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</si>
  <si>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</si>
  <si>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</si>
  <si>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</si>
  <si>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</si>
  <si>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</si>
  <si>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</si>
  <si>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</si>
  <si>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</si>
  <si>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</si>
  <si>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</si>
  <si>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</si>
  <si>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</si>
  <si>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</si>
  <si>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</si>
  <si>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</si>
  <si>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</si>
  <si>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</si>
  <si>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</si>
  <si>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</si>
  <si>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</si>
  <si>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</si>
  <si>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</si>
  <si>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</si>
  <si>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</si>
  <si>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</si>
  <si>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</si>
  <si>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</si>
  <si>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</si>
  <si>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</si>
  <si>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</si>
  <si>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</si>
  <si>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</si>
  <si>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</si>
  <si>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</si>
  <si>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</si>
  <si>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</si>
  <si>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</si>
  <si>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</si>
  <si>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</si>
  <si>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</si>
  <si>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</si>
  <si>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</si>
  <si>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</si>
  <si>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</si>
  <si>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</si>
  <si>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</si>
  <si>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</si>
  <si>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</si>
  <si>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</si>
  <si>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</si>
  <si>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</si>
  <si>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</si>
  <si>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</si>
  <si>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</si>
  <si>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</si>
  <si>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</si>
  <si>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</si>
  <si>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</si>
  <si>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</si>
  <si>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</si>
  <si>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</si>
  <si>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</si>
  <si>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</si>
  <si>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</si>
  <si>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</si>
  <si>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</si>
  <si>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</si>
  <si>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</si>
  <si>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</si>
  <si>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</si>
  <si>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</si>
  <si>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</si>
  <si>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</si>
  <si>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</si>
  <si>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</si>
  <si>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</si>
  <si>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</si>
  <si>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</si>
  <si>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</si>
  <si>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</si>
  <si>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</si>
  <si>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</si>
  <si>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</si>
  <si>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</si>
  <si>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</si>
  <si>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</si>
  <si>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</si>
  <si>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</si>
  <si>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</si>
  <si>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</si>
  <si>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</si>
  <si>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</si>
  <si>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</si>
  <si>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</si>
  <si>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</si>
  <si>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</si>
  <si>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</si>
  <si>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</si>
  <si>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</si>
  <si>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</si>
  <si>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</si>
  <si>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</si>
  <si>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</si>
  <si>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</si>
  <si>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</si>
  <si>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</si>
  <si>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</si>
  <si>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</si>
  <si>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</si>
  <si>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</si>
  <si>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</si>
  <si>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</si>
  <si>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</si>
  <si>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</si>
  <si>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</si>
  <si>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</si>
  <si>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</si>
  <si>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</si>
  <si>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</si>
  <si>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</si>
  <si>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</si>
  <si>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</si>
  <si>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</si>
  <si>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</si>
  <si>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</si>
  <si>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</si>
  <si>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</si>
  <si>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</si>
  <si>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</si>
  <si>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</si>
  <si>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</si>
  <si>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</si>
  <si>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</si>
  <si>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</si>
  <si>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</si>
  <si>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</si>
  <si>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</si>
  <si>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</si>
  <si>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</si>
  <si>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</si>
  <si>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</si>
  <si>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</si>
  <si>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</si>
  <si>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</si>
  <si>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</si>
  <si>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</si>
  <si>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</si>
  <si>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</si>
  <si>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</si>
  <si>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</si>
  <si>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</si>
  <si>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</si>
  <si>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</si>
  <si>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</si>
  <si>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</si>
  <si>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</si>
  <si>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</si>
  <si>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</si>
  <si>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</si>
  <si>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</si>
  <si>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</si>
  <si>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</si>
  <si>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</si>
  <si>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</si>
  <si>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</si>
  <si>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</si>
  <si>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</si>
  <si>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</si>
  <si>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</si>
  <si>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</si>
  <si>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</si>
  <si>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</si>
  <si>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</si>
  <si>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</si>
  <si>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</si>
  <si>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</si>
  <si>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</si>
  <si>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</si>
  <si>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</si>
  <si>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</si>
  <si>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</si>
  <si>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</si>
  <si>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</si>
  <si>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</si>
  <si>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</si>
  <si>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</si>
  <si>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</si>
  <si>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</si>
  <si>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</si>
  <si>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</si>
  <si>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</si>
  <si>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</si>
  <si>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</si>
  <si>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</si>
  <si>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</si>
  <si>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</si>
  <si>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</si>
  <si>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</si>
  <si>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</si>
  <si>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</si>
  <si>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</si>
  <si>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</si>
  <si>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</si>
  <si>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</si>
  <si>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</si>
  <si>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</si>
  <si>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</si>
  <si>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</si>
  <si>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</si>
  <si>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</si>
  <si>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</si>
  <si>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</si>
  <si>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</si>
  <si>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</si>
  <si>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</si>
  <si>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</si>
  <si>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</si>
  <si>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</si>
  <si>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</si>
  <si>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</si>
  <si>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</si>
  <si>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</si>
  <si>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</si>
  <si>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</si>
  <si>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</si>
  <si>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</si>
  <si>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</si>
  <si>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</si>
  <si>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</si>
  <si>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</si>
  <si>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</si>
  <si>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</si>
  <si>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</si>
  <si>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</si>
  <si>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</si>
  <si>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</si>
  <si>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</si>
  <si>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</si>
  <si>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</si>
  <si>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</si>
  <si>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</si>
  <si>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</si>
  <si>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</si>
  <si>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</si>
  <si>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</si>
  <si>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</si>
  <si>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</si>
  <si>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</si>
  <si>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</si>
  <si>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</si>
  <si>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</si>
  <si>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</si>
  <si>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</si>
  <si>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</si>
  <si>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</si>
  <si>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</si>
  <si>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</si>
  <si>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</si>
  <si>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</si>
  <si>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</si>
  <si>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</si>
  <si>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</si>
  <si>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</si>
  <si>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</si>
  <si>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</si>
  <si>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</si>
  <si>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</si>
  <si>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</si>
  <si>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</si>
  <si>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</si>
  <si>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</si>
  <si>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</si>
  <si>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</si>
  <si>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</si>
  <si>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</si>
  <si>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</si>
  <si>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</si>
  <si>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</si>
  <si>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</si>
  <si>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</si>
  <si>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</si>
  <si>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</si>
  <si>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</si>
  <si>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</si>
  <si>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</si>
  <si>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</si>
  <si>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</si>
  <si>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</si>
  <si>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</si>
  <si>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</si>
  <si>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</si>
  <si>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</si>
  <si>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</si>
  <si>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</si>
  <si>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</si>
  <si>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</si>
  <si>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</si>
  <si>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</si>
  <si>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</si>
  <si>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</si>
  <si>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</si>
  <si>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</si>
  <si>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</si>
  <si>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</si>
  <si>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</si>
  <si>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</si>
  <si>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</si>
  <si>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</si>
  <si>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</si>
  <si>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</si>
  <si>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</si>
  <si>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</si>
  <si>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</si>
  <si>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</si>
  <si>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</si>
  <si>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</si>
  <si>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</si>
  <si>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</si>
  <si>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</si>
  <si>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</si>
  <si>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</si>
  <si>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</si>
  <si>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</si>
  <si>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</si>
  <si>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</si>
  <si>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</si>
  <si>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</si>
  <si>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</si>
  <si>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</si>
  <si>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</si>
  <si>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</si>
  <si>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</si>
  <si>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</si>
  <si>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</si>
  <si>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</si>
  <si>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</si>
  <si>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</si>
  <si>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</si>
  <si>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</si>
  <si>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</si>
  <si>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</si>
  <si>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</si>
  <si>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</si>
  <si>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</si>
  <si>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</si>
  <si>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</si>
  <si>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</si>
  <si>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</si>
  <si>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</si>
  <si>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</si>
  <si>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</si>
  <si>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</si>
  <si>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</si>
  <si>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</si>
  <si>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</si>
  <si>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</si>
  <si>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</si>
  <si>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</si>
  <si>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</si>
  <si>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</si>
  <si>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</si>
  <si>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</si>
  <si>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</si>
  <si>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</si>
  <si>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</si>
  <si>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</si>
  <si>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</si>
  <si>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</si>
  <si>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</si>
  <si>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</si>
  <si>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</si>
  <si>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</si>
  <si>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</si>
  <si>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</si>
  <si>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</si>
  <si>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</si>
  <si>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</si>
  <si>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</si>
  <si>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</si>
  <si>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</si>
  <si>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</si>
  <si>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</si>
  <si>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</si>
  <si>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</si>
  <si>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</si>
  <si>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</si>
  <si>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</si>
  <si>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</si>
  <si>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</si>
  <si>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</si>
  <si>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</si>
  <si>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</si>
  <si>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</si>
  <si>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</si>
  <si>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</si>
  <si>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</si>
  <si>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</si>
  <si>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</si>
  <si>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</si>
  <si>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</si>
  <si>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</si>
  <si>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</si>
  <si>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</si>
  <si>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</si>
  <si>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</si>
  <si>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</si>
  <si>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</si>
  <si>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</si>
  <si>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</si>
  <si>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</si>
  <si>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</si>
  <si>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</si>
  <si>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</si>
  <si>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</si>
  <si>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</si>
  <si>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</si>
  <si>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</si>
  <si>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</si>
  <si>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</si>
  <si>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</si>
  <si>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</si>
  <si>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</si>
  <si>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</si>
  <si>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</si>
  <si>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</si>
  <si>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</si>
  <si>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</si>
  <si>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</si>
  <si>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</si>
  <si>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</si>
  <si>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</si>
  <si>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</si>
  <si>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</si>
  <si>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</si>
  <si>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</si>
  <si>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</si>
  <si>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</si>
  <si>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</si>
  <si>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</si>
  <si>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</si>
  <si>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</si>
  <si>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</si>
  <si>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</si>
  <si>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</si>
  <si>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</si>
  <si>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</si>
  <si>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</si>
  <si>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</si>
  <si>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</si>
  <si>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</si>
  <si>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</si>
  <si>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</si>
  <si>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</si>
  <si>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</si>
  <si>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</si>
  <si>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</si>
  <si>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</si>
  <si>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</si>
  <si>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</si>
  <si>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</si>
  <si>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</si>
  <si>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</si>
  <si>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</si>
  <si>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</si>
  <si>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</si>
  <si>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</si>
  <si>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</si>
  <si>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</si>
  <si>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</si>
  <si>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</si>
  <si>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</si>
  <si>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</si>
  <si>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</si>
  <si>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</si>
  <si>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</si>
  <si>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</si>
  <si>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</si>
  <si>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</si>
  <si>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</si>
  <si>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</si>
  <si>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</si>
  <si>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</si>
  <si>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</si>
  <si>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</si>
  <si>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</si>
  <si>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</si>
  <si>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</si>
  <si>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</si>
  <si>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</si>
  <si>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</si>
  <si>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</si>
  <si>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</si>
  <si>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</si>
  <si>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</si>
  <si>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</si>
  <si>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</si>
  <si>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</si>
  <si>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</si>
  <si>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</si>
  <si>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</si>
  <si>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</si>
  <si>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</si>
  <si>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</si>
  <si>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</si>
  <si>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</si>
  <si>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</si>
  <si>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</si>
  <si>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</si>
  <si>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</si>
  <si>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</si>
  <si>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</si>
  <si>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</si>
  <si>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</si>
  <si>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</si>
  <si>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</si>
  <si>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</si>
  <si>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</si>
  <si>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</si>
  <si>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</si>
  <si>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</si>
  <si>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</si>
  <si>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</si>
  <si>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</si>
  <si>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</si>
  <si>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</si>
  <si>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</si>
  <si>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</si>
  <si>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</si>
  <si>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</si>
  <si>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</si>
  <si>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</si>
  <si>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</si>
  <si>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</si>
  <si>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</si>
  <si>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</si>
  <si>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</si>
  <si>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</si>
  <si>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</si>
  <si>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</si>
  <si>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</si>
  <si>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</si>
  <si>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</si>
  <si>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</si>
  <si>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</si>
  <si>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</si>
  <si>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</si>
  <si>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</si>
  <si>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</si>
  <si>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</si>
  <si>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</si>
  <si>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</si>
  <si>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</si>
  <si>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</si>
  <si>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</si>
  <si>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</si>
  <si>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</si>
  <si>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</si>
  <si>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</si>
  <si>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</si>
  <si>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</si>
  <si>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</si>
  <si>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</si>
  <si>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</si>
  <si>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</si>
  <si>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</si>
  <si>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</si>
  <si>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</si>
  <si>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</si>
  <si>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</si>
  <si>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</si>
  <si>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</si>
  <si>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</si>
  <si>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</si>
  <si>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</si>
  <si>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</si>
  <si>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</si>
  <si>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</si>
  <si>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</si>
  <si>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</si>
  <si>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</si>
  <si>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</si>
  <si>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</si>
  <si>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</si>
  <si>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</si>
  <si>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</si>
  <si>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</si>
  <si>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</si>
  <si>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</si>
  <si>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</si>
  <si>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</si>
  <si>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</si>
  <si>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</si>
  <si>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</si>
  <si>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</si>
  <si>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</si>
  <si>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</si>
  <si>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</si>
  <si>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</si>
  <si>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</si>
  <si>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</si>
  <si>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</si>
  <si>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</si>
  <si>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</si>
  <si>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</si>
  <si>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</si>
  <si>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</si>
  <si>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</si>
  <si>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</si>
  <si>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</si>
  <si>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</si>
  <si>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</si>
  <si>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</si>
  <si>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</si>
  <si>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</si>
  <si>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</si>
  <si>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</si>
  <si>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</si>
  <si>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</si>
  <si>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</si>
  <si>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</si>
  <si>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</si>
  <si>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</si>
  <si>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</si>
  <si>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</si>
  <si>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</si>
  <si>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</si>
  <si>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</si>
  <si>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</si>
  <si>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</si>
  <si>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</si>
  <si>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</si>
  <si>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</si>
  <si>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</si>
  <si>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</si>
  <si>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</si>
  <si>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</si>
  <si>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</si>
  <si>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</si>
  <si>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</si>
  <si>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</si>
  <si>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</si>
  <si>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</si>
  <si>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</si>
  <si>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</si>
  <si>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</si>
  <si>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</si>
  <si>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</si>
  <si>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</si>
  <si>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</si>
  <si>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</si>
  <si>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</si>
  <si>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</si>
  <si>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</si>
  <si>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</si>
  <si>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</si>
  <si>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</si>
  <si>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</si>
  <si>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</si>
  <si>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</si>
  <si>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</si>
  <si>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</si>
  <si>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</si>
  <si>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</si>
  <si>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</si>
  <si>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</si>
  <si>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</si>
  <si>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</si>
  <si>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</si>
  <si>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</si>
  <si>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</si>
  <si>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</si>
  <si>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</si>
  <si>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</si>
  <si>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</si>
  <si>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</si>
  <si>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</si>
  <si>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</si>
  <si>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</si>
  <si>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</si>
  <si>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</si>
  <si>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</si>
  <si>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</si>
  <si>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</si>
  <si>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</si>
  <si>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</si>
  <si>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</si>
  <si>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</si>
  <si>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</si>
  <si>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</si>
  <si>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</si>
  <si>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</si>
  <si>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</si>
  <si>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</si>
  <si>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</si>
  <si>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</si>
  <si>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</si>
  <si>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</si>
  <si>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</si>
  <si>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</si>
  <si>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</si>
  <si>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</si>
  <si>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</si>
  <si>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</si>
  <si>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</si>
  <si>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</si>
  <si>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</si>
  <si>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</si>
  <si>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</si>
  <si>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</si>
  <si>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</si>
  <si>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</si>
  <si>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</si>
  <si>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</si>
  <si>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</si>
  <si>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</si>
  <si>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</si>
  <si>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</si>
  <si>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</si>
  <si>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</si>
  <si>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</si>
  <si>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</si>
  <si>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</si>
  <si>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</si>
  <si>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</si>
  <si>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</si>
  <si>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</si>
  <si>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</si>
  <si>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</si>
  <si>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</si>
  <si>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</si>
  <si>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</si>
  <si>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</si>
  <si>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</si>
  <si>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</si>
  <si>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</si>
  <si>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</si>
  <si>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</si>
  <si>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</si>
  <si>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</si>
  <si>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</si>
  <si>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</si>
  <si>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</si>
  <si>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</si>
  <si>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</si>
  <si>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</si>
  <si>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</si>
  <si>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</si>
  <si>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</si>
  <si>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</si>
  <si>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</si>
  <si>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</si>
  <si>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</si>
  <si>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</si>
  <si>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</si>
  <si>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</si>
  <si>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</si>
  <si>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</si>
  <si>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</si>
  <si>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</si>
  <si>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</si>
  <si>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</si>
  <si>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</si>
  <si>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</si>
  <si>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</si>
  <si>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</si>
  <si>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</si>
  <si>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</si>
  <si>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</si>
  <si>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</si>
  <si>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</si>
  <si>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</si>
  <si>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</si>
  <si>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</si>
  <si>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</si>
  <si>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</si>
  <si>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</si>
  <si>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</si>
  <si>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</si>
  <si>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</si>
  <si>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</si>
  <si>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</si>
  <si>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</si>
  <si>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</si>
  <si>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</si>
  <si>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</si>
  <si>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</si>
  <si>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</si>
  <si>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</si>
  <si>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</si>
  <si>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</si>
  <si>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</si>
  <si>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</si>
  <si>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</si>
  <si>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</si>
  <si>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</si>
  <si>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</si>
  <si>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</si>
  <si>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</si>
  <si>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</si>
  <si>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</si>
  <si>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</si>
  <si>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</si>
  <si>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</si>
  <si>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</si>
  <si>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</si>
  <si>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</si>
  <si>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</si>
  <si>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</si>
  <si>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</si>
  <si>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</si>
  <si>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</si>
  <si>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</si>
  <si>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</si>
  <si>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</si>
  <si>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</si>
  <si>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</si>
  <si>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</si>
  <si>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</si>
  <si>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</si>
  <si>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</si>
  <si>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</si>
  <si>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</si>
  <si>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</si>
  <si>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</si>
  <si>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</si>
  <si>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</si>
  <si>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</si>
  <si>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</si>
  <si>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</si>
  <si>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</si>
  <si>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</si>
  <si>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</si>
  <si>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</si>
  <si>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</si>
  <si>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</si>
  <si>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</si>
  <si>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</si>
  <si>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</si>
  <si>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</si>
  <si>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</si>
  <si>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</si>
  <si>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</si>
  <si>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</si>
  <si>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</si>
  <si>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</si>
  <si>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</si>
  <si>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</si>
  <si>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</si>
  <si>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</si>
  <si>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</si>
  <si>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</si>
  <si>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</si>
  <si>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</si>
  <si>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</si>
  <si>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</si>
  <si>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</si>
  <si>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</si>
  <si>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</si>
  <si>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</si>
  <si>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</si>
  <si>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</si>
  <si>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</si>
  <si>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</si>
  <si>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</si>
  <si>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</si>
  <si>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</si>
  <si>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</si>
  <si>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</si>
  <si>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</si>
  <si>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</si>
  <si>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</si>
  <si>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</si>
  <si>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</si>
  <si>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</si>
  <si>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</si>
  <si>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</si>
  <si>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</si>
  <si>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</si>
  <si>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</si>
  <si>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</si>
  <si>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</si>
  <si>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</si>
  <si>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</si>
  <si>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</si>
  <si>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</si>
  <si>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</si>
  <si>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</si>
  <si>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</si>
  <si>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</si>
  <si>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</si>
  <si>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</si>
  <si>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</si>
  <si>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</si>
  <si>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</si>
  <si>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</si>
  <si>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</si>
  <si>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</si>
  <si>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</si>
  <si>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</si>
  <si>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</si>
  <si>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</si>
  <si>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</si>
  <si>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</si>
  <si>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</si>
  <si>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</si>
  <si>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</si>
  <si>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</si>
  <si>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</si>
  <si>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</si>
  <si>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</si>
  <si>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</si>
  <si>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</si>
  <si>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</si>
  <si>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</si>
  <si>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</si>
  <si>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</si>
  <si>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</si>
  <si>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</si>
  <si>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</si>
  <si>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</si>
  <si>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</si>
  <si>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</si>
  <si>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</si>
  <si>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</si>
  <si>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</si>
  <si>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</si>
  <si>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</si>
  <si>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</si>
  <si>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</si>
  <si>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</si>
  <si>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</si>
  <si>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</si>
  <si>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</si>
  <si>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</si>
  <si>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</si>
  <si>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</si>
  <si>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</si>
  <si>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</si>
  <si>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</si>
  <si>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</si>
  <si>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</si>
  <si>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</si>
  <si>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</si>
  <si>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</si>
  <si>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</si>
  <si>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</si>
  <si>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</si>
  <si>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</si>
  <si>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</si>
  <si>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</si>
  <si>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</si>
  <si>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</si>
  <si>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</si>
  <si>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</si>
  <si>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</si>
  <si>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</si>
  <si>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</si>
  <si>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</si>
  <si>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</si>
  <si>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</si>
  <si>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</si>
  <si>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</si>
  <si>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</si>
  <si>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</si>
  <si>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</si>
  <si>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</si>
  <si>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</si>
  <si>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</si>
  <si>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</si>
  <si>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</si>
  <si>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</si>
  <si>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</si>
  <si>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</si>
  <si>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</si>
  <si>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</si>
  <si>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</si>
  <si>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</si>
  <si>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</si>
  <si>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</si>
  <si>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</si>
  <si>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</si>
  <si>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</si>
  <si>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</si>
  <si>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</si>
  <si>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</si>
  <si>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</si>
  <si>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</si>
  <si>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</si>
  <si>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</si>
  <si>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</si>
  <si>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</si>
  <si>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</si>
  <si>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</si>
  <si>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</si>
  <si>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</si>
  <si>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</si>
  <si>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</si>
  <si>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</si>
  <si>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</si>
  <si>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</si>
  <si>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</si>
  <si>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</si>
  <si>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</si>
  <si>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</si>
  <si>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</si>
  <si>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</si>
  <si>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</si>
  <si>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</si>
  <si>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</si>
  <si>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</si>
  <si>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</si>
  <si>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</si>
  <si>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</si>
  <si>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</si>
  <si>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</si>
  <si>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</si>
  <si>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</si>
  <si>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</si>
  <si>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</si>
  <si>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</si>
  <si>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</si>
  <si>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</si>
  <si>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</si>
  <si>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</si>
  <si>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</si>
  <si>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</si>
  <si>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</si>
  <si>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</si>
  <si>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</si>
  <si>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</si>
  <si>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</si>
  <si>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</si>
  <si>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</si>
  <si>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</si>
  <si>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</si>
  <si>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</si>
  <si>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</si>
  <si>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</si>
  <si>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</si>
  <si>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</si>
  <si>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</si>
  <si>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</si>
  <si>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</si>
  <si>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</si>
  <si>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</si>
  <si>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</si>
  <si>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</si>
  <si>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</si>
  <si>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</si>
  <si>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</si>
  <si>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</si>
  <si>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</si>
  <si>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</si>
  <si>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</si>
  <si>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</si>
  <si>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</si>
  <si>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</si>
  <si>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</si>
  <si>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</si>
  <si>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</si>
  <si>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</si>
  <si>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</si>
  <si>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</si>
  <si>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</si>
  <si>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</si>
  <si>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</si>
  <si>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</si>
  <si>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</si>
  <si>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</si>
  <si>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</si>
  <si>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</si>
  <si>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</si>
  <si>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</si>
  <si>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</si>
  <si>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</si>
  <si>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</si>
  <si>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</si>
  <si>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</si>
  <si>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</si>
  <si>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</si>
  <si>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</si>
  <si>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</si>
  <si>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</si>
  <si>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</si>
  <si>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</si>
  <si>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</si>
  <si>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</si>
  <si>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</si>
  <si>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</si>
  <si>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</si>
  <si>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</si>
  <si>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</si>
  <si>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</si>
  <si>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</si>
  <si>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</si>
  <si>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</si>
  <si>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</si>
  <si>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</si>
  <si>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</si>
  <si>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</si>
  <si>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</si>
  <si>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</si>
  <si>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</si>
  <si>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</si>
  <si>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</si>
  <si>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</si>
  <si>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</si>
  <si>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</si>
  <si>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</si>
  <si>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</si>
  <si>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</si>
  <si>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</si>
  <si>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</si>
  <si>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</si>
  <si>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</si>
  <si>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</si>
  <si>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</si>
  <si>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</si>
  <si>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</si>
  <si>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</si>
  <si>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</si>
  <si>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</si>
  <si>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</si>
  <si>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</si>
  <si>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</si>
  <si>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</si>
  <si>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</si>
  <si>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</si>
  <si>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</si>
  <si>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</si>
  <si>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</si>
  <si>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</si>
  <si>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</si>
  <si>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</si>
  <si>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</si>
  <si>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</si>
  <si>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</si>
  <si>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</si>
  <si>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</si>
  <si>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</si>
  <si>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</si>
  <si>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</si>
  <si>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</si>
  <si>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</si>
  <si>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</si>
  <si>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</si>
  <si>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</si>
  <si>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</si>
  <si>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</si>
  <si>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</si>
  <si>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</si>
  <si>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</si>
  <si>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</si>
  <si>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</si>
  <si>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</si>
  <si>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</si>
  <si>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</si>
  <si>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</si>
  <si>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</si>
  <si>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</si>
  <si>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</si>
  <si>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</si>
  <si>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</si>
  <si>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</si>
  <si>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</si>
  <si>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</si>
  <si>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</si>
  <si>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</si>
  <si>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</si>
  <si>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</si>
  <si>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</si>
  <si>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</si>
  <si>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</si>
  <si>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</si>
  <si>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</si>
  <si>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</si>
  <si>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</si>
  <si>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</si>
  <si>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</si>
  <si>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</si>
  <si>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</si>
  <si>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</si>
  <si>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</si>
  <si>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</si>
  <si>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</si>
  <si>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</si>
  <si>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</si>
  <si>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</si>
  <si>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</si>
  <si>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</si>
  <si>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</si>
  <si>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</si>
  <si>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</si>
  <si>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</si>
  <si>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</si>
  <si>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</si>
  <si>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</si>
  <si>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</si>
  <si>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</si>
  <si>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</si>
  <si>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</si>
  <si>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</si>
  <si>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</si>
  <si>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</si>
  <si>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</si>
  <si>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</si>
  <si>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</si>
  <si>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</si>
  <si>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</si>
  <si>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</si>
  <si>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</si>
  <si>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</si>
  <si>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</si>
  <si>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</si>
  <si>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</si>
  <si>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</si>
  <si>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</si>
  <si>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</si>
  <si>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</si>
  <si>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</si>
  <si>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</si>
  <si>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</si>
  <si>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</si>
  <si>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</si>
  <si>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</si>
  <si>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</si>
  <si>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</si>
  <si>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</si>
  <si>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</si>
  <si>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</si>
  <si>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</si>
  <si>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</si>
  <si>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</si>
  <si>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</si>
  <si>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</si>
  <si>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</si>
  <si>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</si>
  <si>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</si>
  <si>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</si>
  <si>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</si>
  <si>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</si>
  <si>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</si>
  <si>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</si>
  <si>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</si>
  <si>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</si>
  <si>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</si>
  <si>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</si>
  <si>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</si>
  <si>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</si>
  <si>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</si>
  <si>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</si>
  <si>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</si>
  <si>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</si>
  <si>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</si>
  <si>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</si>
  <si>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</si>
  <si>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</si>
  <si>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</si>
  <si>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</si>
  <si>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</si>
  <si>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</si>
  <si>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</si>
  <si>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</si>
  <si>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</si>
  <si>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</si>
  <si>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</si>
  <si>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</si>
  <si>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</si>
  <si>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</si>
  <si>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</si>
  <si>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</si>
  <si>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</si>
  <si>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</si>
  <si>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</si>
  <si>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</si>
  <si>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</si>
  <si>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</si>
  <si>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</si>
  <si>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</si>
  <si>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</si>
  <si>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</si>
  <si>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</si>
  <si>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</si>
  <si>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</si>
  <si>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</si>
  <si>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</si>
  <si>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</si>
  <si>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</si>
  <si>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</si>
  <si>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</si>
  <si>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</si>
  <si>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</si>
  <si>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</si>
  <si>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</si>
  <si>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</si>
  <si>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</si>
  <si>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</si>
  <si>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</si>
  <si>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</si>
  <si>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</si>
  <si>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</si>
  <si>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</si>
  <si>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</si>
  <si>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</si>
  <si>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</si>
  <si>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</si>
  <si>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</si>
  <si>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</si>
  <si>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</si>
  <si>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</si>
  <si>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</si>
  <si>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</si>
  <si>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</si>
  <si>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</si>
  <si>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</si>
  <si>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</si>
  <si>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</si>
  <si>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</si>
  <si>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</si>
  <si>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</si>
  <si>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</si>
  <si>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</si>
  <si>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</si>
  <si>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</si>
  <si>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</si>
  <si>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</si>
  <si>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</si>
  <si>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</si>
  <si>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</si>
  <si>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</si>
  <si>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</si>
  <si>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</si>
  <si>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</si>
  <si>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</si>
  <si>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</si>
  <si>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</si>
  <si>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</si>
  <si>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</si>
  <si>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</si>
  <si>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</si>
  <si>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</si>
  <si>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</si>
  <si>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</si>
  <si>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</si>
  <si>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</si>
  <si>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</si>
  <si>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</si>
  <si>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</si>
  <si>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</si>
  <si>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</si>
  <si>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</si>
  <si>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</si>
  <si>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</si>
  <si>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</si>
  <si>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</si>
  <si>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</si>
  <si>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</si>
  <si>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</si>
  <si>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</si>
  <si>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</si>
  <si>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</si>
  <si>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</si>
  <si>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</si>
  <si>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</si>
  <si>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</si>
  <si>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</si>
  <si>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</si>
  <si>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</si>
  <si>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</si>
  <si>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</si>
  <si>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</si>
  <si>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</si>
  <si>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</si>
  <si>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</si>
  <si>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</si>
  <si>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</si>
  <si>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</si>
  <si>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</si>
  <si>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</si>
  <si>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</si>
  <si>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</si>
  <si>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</si>
  <si>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</si>
  <si>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</si>
  <si>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</si>
  <si>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</si>
  <si>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</si>
  <si>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</si>
  <si>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</si>
  <si>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</si>
  <si>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</si>
  <si>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</si>
  <si>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</si>
  <si>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</si>
  <si>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</si>
  <si>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</si>
  <si>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</si>
  <si>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</si>
  <si>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</si>
  <si>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</si>
  <si>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</si>
  <si>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</si>
  <si>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</si>
  <si>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</si>
  <si>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</si>
  <si>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</si>
  <si>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</si>
  <si>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</si>
  <si>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</si>
  <si>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</si>
  <si>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</si>
  <si>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</si>
  <si>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</si>
  <si>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</si>
  <si>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</si>
  <si>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</si>
  <si>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</si>
  <si>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</si>
  <si>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</si>
  <si>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</si>
  <si>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</si>
  <si>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</si>
  <si>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</si>
  <si>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</si>
  <si>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</si>
  <si>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</si>
  <si>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</si>
  <si>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</si>
  <si>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</si>
  <si>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</si>
  <si>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</si>
  <si>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</si>
  <si>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</si>
  <si>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</si>
  <si>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</si>
  <si>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</si>
  <si>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</si>
  <si>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</si>
  <si>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</si>
  <si>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</si>
  <si>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</si>
  <si>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</si>
  <si>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</si>
  <si>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</si>
  <si>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</si>
  <si>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</si>
  <si>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</si>
  <si>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</si>
  <si>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</si>
  <si>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</si>
  <si>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</si>
  <si>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</si>
  <si>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</si>
  <si>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</si>
  <si>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</si>
  <si>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</si>
  <si>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</si>
  <si>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</si>
  <si>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</si>
  <si>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</si>
  <si>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</si>
  <si>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</si>
  <si>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</si>
  <si>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</si>
  <si>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</si>
  <si>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</si>
  <si>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</si>
  <si>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</si>
  <si>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</si>
  <si>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</si>
  <si>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</si>
  <si>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</si>
  <si>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</si>
  <si>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</si>
  <si>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</si>
  <si>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</si>
  <si>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</si>
  <si>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</si>
  <si>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</si>
  <si>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</si>
  <si>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</si>
  <si>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</si>
  <si>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</si>
  <si>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</si>
  <si>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</si>
  <si>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</si>
  <si>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</si>
  <si>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</si>
  <si>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</si>
  <si>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</si>
  <si>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</si>
  <si>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</si>
  <si>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</si>
  <si>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</si>
  <si>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</si>
  <si>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</si>
  <si>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</si>
  <si>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</si>
  <si>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</si>
  <si>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</si>
  <si>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</si>
  <si>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</si>
  <si>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</si>
  <si>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</si>
  <si>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</si>
  <si>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</si>
  <si>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</si>
  <si>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</si>
  <si>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</si>
  <si>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</si>
  <si>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</si>
  <si>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</si>
  <si>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</si>
  <si>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</si>
  <si>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</si>
  <si>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</si>
  <si>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</si>
  <si>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</si>
  <si>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</si>
  <si>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</si>
  <si>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</si>
  <si>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</si>
  <si>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</si>
  <si>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</si>
  <si>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</si>
  <si>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</si>
  <si>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</si>
  <si>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</si>
  <si>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</si>
  <si>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</si>
  <si>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</si>
  <si>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</si>
  <si>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</si>
  <si>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</si>
  <si>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</si>
  <si>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</si>
  <si>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</si>
  <si>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</si>
  <si>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</si>
  <si>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</si>
  <si>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</si>
  <si>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</si>
  <si>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</si>
  <si>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</si>
  <si>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</si>
  <si>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</si>
  <si>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</si>
  <si>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</si>
  <si>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</si>
  <si>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</si>
  <si>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</si>
  <si>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</si>
  <si>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</si>
  <si>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</si>
  <si>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</si>
  <si>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</si>
  <si>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</si>
  <si>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</si>
  <si>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</si>
  <si>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</si>
  <si>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</si>
  <si>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</si>
  <si>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</si>
  <si>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</si>
  <si>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</si>
  <si>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</si>
  <si>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</si>
  <si>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</si>
  <si>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</si>
  <si>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</si>
  <si>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</si>
  <si>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</si>
  <si>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</si>
  <si>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</si>
  <si>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</si>
  <si>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</si>
  <si>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</si>
  <si>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</si>
  <si>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</si>
  <si>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</si>
  <si>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</si>
  <si>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</si>
  <si>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</si>
  <si>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</si>
  <si>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</si>
  <si>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</si>
  <si>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</si>
  <si>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</si>
  <si>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</si>
  <si>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</si>
  <si>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</si>
  <si>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</si>
  <si>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</si>
  <si>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</si>
  <si>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</si>
  <si>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</si>
  <si>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</si>
  <si>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</si>
  <si>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</si>
  <si>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</si>
  <si>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</si>
  <si>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</si>
  <si>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</si>
  <si>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</si>
  <si>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</si>
  <si>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</si>
  <si>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</si>
  <si>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</si>
  <si>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</si>
  <si>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</si>
  <si>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</si>
  <si>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</si>
  <si>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</si>
  <si>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</si>
  <si>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</si>
  <si>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</si>
  <si>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</si>
  <si>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</si>
  <si>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</si>
  <si>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</si>
  <si>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</si>
  <si>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</si>
  <si>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</si>
  <si>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</si>
  <si>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</si>
  <si>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</si>
  <si>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</si>
  <si>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</si>
  <si>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</si>
  <si>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</si>
  <si>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</si>
  <si>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</si>
  <si>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</si>
  <si>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</si>
  <si>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</si>
  <si>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</si>
  <si>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</si>
  <si>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</si>
  <si>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</si>
  <si>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</si>
  <si>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</si>
  <si>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</si>
  <si>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</si>
  <si>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</si>
  <si>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</si>
  <si>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</si>
  <si>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</si>
  <si>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</si>
  <si>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</si>
  <si>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</si>
  <si>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</si>
  <si>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</si>
  <si>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</si>
  <si>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</si>
  <si>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</si>
  <si>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</si>
  <si>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</si>
  <si>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</si>
  <si>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</si>
  <si>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</si>
  <si>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</si>
  <si>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</si>
  <si>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</si>
  <si>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</si>
  <si>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</si>
  <si>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</si>
  <si>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</si>
  <si>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</si>
  <si>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</si>
  <si>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</si>
  <si>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</si>
  <si>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</si>
  <si>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</si>
  <si>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</si>
  <si>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</si>
  <si>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</si>
  <si>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</si>
  <si>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</si>
  <si>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</si>
  <si>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</si>
  <si>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</si>
  <si>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</si>
  <si>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</si>
  <si>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</si>
  <si>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</si>
  <si>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</si>
  <si>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</si>
  <si>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</si>
  <si>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</si>
  <si>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</si>
  <si>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</si>
  <si>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</si>
  <si>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</si>
  <si>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</si>
  <si>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</si>
  <si>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</si>
  <si>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</si>
  <si>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</si>
  <si>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</si>
  <si>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</si>
  <si>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</si>
  <si>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</si>
  <si>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</si>
  <si>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</si>
  <si>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</si>
  <si>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</si>
  <si>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</si>
  <si>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</si>
  <si>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</si>
  <si>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</si>
  <si>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</si>
  <si>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</si>
  <si>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</si>
  <si>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</si>
  <si>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</si>
  <si>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</si>
  <si>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</si>
  <si>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</si>
  <si>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</si>
  <si>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</si>
  <si>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</si>
  <si>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</si>
  <si>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</si>
  <si>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</si>
  <si>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</si>
  <si>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</si>
  <si>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</si>
  <si>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</si>
  <si>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</si>
  <si>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</si>
  <si>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</si>
  <si>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</si>
  <si>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</si>
  <si>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</si>
  <si>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</si>
  <si>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</si>
  <si>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</si>
  <si>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</si>
  <si>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</si>
  <si>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</si>
  <si>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</si>
  <si>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</si>
  <si>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</si>
  <si>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</si>
  <si>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</si>
  <si>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</si>
  <si>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</si>
  <si>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</si>
  <si>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</si>
  <si>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</si>
  <si>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</si>
  <si>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</si>
  <si>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</si>
  <si>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</si>
  <si>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</si>
  <si>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</si>
  <si>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</si>
  <si>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</si>
  <si>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</si>
  <si>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</si>
  <si>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</si>
  <si>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</si>
  <si>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</si>
  <si>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</si>
  <si>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</si>
  <si>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</si>
  <si>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</si>
  <si>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</si>
  <si>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</si>
  <si>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</si>
  <si>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</si>
  <si>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</si>
  <si>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</si>
  <si>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</si>
  <si>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</si>
  <si>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</si>
  <si>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</si>
  <si>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</si>
  <si>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</si>
  <si>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</si>
  <si>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</si>
  <si>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</si>
  <si>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</si>
  <si>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</si>
  <si>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</si>
  <si>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</si>
  <si>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</si>
  <si>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</si>
  <si>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</si>
  <si>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</si>
  <si>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</si>
  <si>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</si>
  <si>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</si>
  <si>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</si>
  <si>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</si>
  <si>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</si>
  <si>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</si>
  <si>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</si>
  <si>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</si>
  <si>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</si>
  <si>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</si>
  <si>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</si>
  <si>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</si>
  <si>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</si>
  <si>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</si>
  <si>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</si>
  <si>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</si>
  <si>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</si>
  <si>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</si>
  <si>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</si>
  <si>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</si>
  <si>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</si>
  <si>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</si>
  <si>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</si>
  <si>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</si>
  <si>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</si>
  <si>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</si>
  <si>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</si>
  <si>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</si>
  <si>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</si>
  <si>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</si>
  <si>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</si>
  <si>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</si>
  <si>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</si>
  <si>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</si>
  <si>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</si>
  <si>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</si>
  <si>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</si>
  <si>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</si>
  <si>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</si>
  <si>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</si>
  <si>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</si>
  <si>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</si>
  <si>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</si>
  <si>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</si>
  <si>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</si>
  <si>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</si>
  <si>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</si>
  <si>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</si>
  <si>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</si>
  <si>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</si>
  <si>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</si>
  <si>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</si>
  <si>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</si>
  <si>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</si>
  <si>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</si>
  <si>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</si>
  <si>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</si>
  <si>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</si>
  <si>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</si>
  <si>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</si>
  <si>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</si>
  <si>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</si>
  <si>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</si>
  <si>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</si>
  <si>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</si>
  <si>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</si>
  <si>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</si>
  <si>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</si>
  <si>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</si>
  <si>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</si>
  <si>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</si>
  <si>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</si>
  <si>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</si>
  <si>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</si>
  <si>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</si>
  <si>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</si>
  <si>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</si>
  <si>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</si>
  <si>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</si>
  <si>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</si>
  <si>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</si>
  <si>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</si>
  <si>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</si>
  <si>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</si>
  <si>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</si>
  <si>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</si>
  <si>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</si>
  <si>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</si>
  <si>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</si>
  <si>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</si>
  <si>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</si>
  <si>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</si>
  <si>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</si>
  <si>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</si>
  <si>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</si>
  <si>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</si>
  <si>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</si>
  <si>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</si>
  <si>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</si>
  <si>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</si>
  <si>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</si>
  <si>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</si>
  <si>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</si>
  <si>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</si>
  <si>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</si>
  <si>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</si>
  <si>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</si>
  <si>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</si>
  <si>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</si>
  <si>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</si>
  <si>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</si>
  <si>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</si>
  <si>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</si>
  <si>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</si>
  <si>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</si>
  <si>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</si>
  <si>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</si>
  <si>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</si>
  <si>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</si>
  <si>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</si>
  <si>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</si>
  <si>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</si>
  <si>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</si>
  <si>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</si>
  <si>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</si>
  <si>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</si>
  <si>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</si>
  <si>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</si>
  <si>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</si>
  <si>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</si>
  <si>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</si>
  <si>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</si>
  <si>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</si>
  <si>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</si>
  <si>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</si>
  <si>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</si>
  <si>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</si>
  <si>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</si>
  <si>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</si>
  <si>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</si>
  <si>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</si>
  <si>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</si>
  <si>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</si>
  <si>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</si>
  <si>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</si>
  <si>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</si>
  <si>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</si>
  <si>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</si>
  <si>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</si>
  <si>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</si>
  <si>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</si>
  <si>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</si>
  <si>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</si>
  <si>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</si>
  <si>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</si>
  <si>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</si>
  <si>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</si>
  <si>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</si>
  <si>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</si>
  <si>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</si>
  <si>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</si>
  <si>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</si>
  <si>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</si>
  <si>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</si>
  <si>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</si>
  <si>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</si>
  <si>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</si>
  <si>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</si>
  <si>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</si>
  <si>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</si>
  <si>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</si>
  <si>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</si>
  <si>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</si>
  <si>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</si>
  <si>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</si>
  <si>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</si>
  <si>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</si>
  <si>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</si>
  <si>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</si>
  <si>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</si>
  <si>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</si>
  <si>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</si>
  <si>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</si>
  <si>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</si>
  <si>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</si>
  <si>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</si>
  <si>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</si>
  <si>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</si>
  <si>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</si>
  <si>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</si>
  <si>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</si>
  <si>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</si>
  <si>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</si>
  <si>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</si>
  <si>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</si>
  <si>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</si>
  <si>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</si>
  <si>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</si>
  <si>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</si>
  <si>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</si>
  <si>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</si>
  <si>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</si>
  <si>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</si>
  <si>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</si>
  <si>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</si>
  <si>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</si>
  <si>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</si>
  <si>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</si>
  <si>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</si>
  <si>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</si>
  <si>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</si>
  <si>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</si>
  <si>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</si>
  <si>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</si>
  <si>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</si>
  <si>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</si>
  <si>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</si>
  <si>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</si>
  <si>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</si>
  <si>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</si>
  <si>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</si>
  <si>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</si>
  <si>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</si>
  <si>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</si>
  <si>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</si>
  <si>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</si>
  <si>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</si>
  <si>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</si>
  <si>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</si>
  <si>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</si>
  <si>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</si>
  <si>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</si>
  <si>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</si>
  <si>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</si>
  <si>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</si>
  <si>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</si>
  <si>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</si>
  <si>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</si>
  <si>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</si>
  <si>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</si>
  <si>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</si>
  <si>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</si>
  <si>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</si>
  <si>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</si>
  <si>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</si>
  <si>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</si>
  <si>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</si>
  <si>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</si>
  <si>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</si>
  <si>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</si>
  <si>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</si>
  <si>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</si>
  <si>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</si>
  <si>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</si>
  <si>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</si>
  <si>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</si>
  <si>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</si>
  <si>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</si>
  <si>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</si>
  <si>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</si>
  <si>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</si>
  <si>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</si>
  <si>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</si>
  <si>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</si>
  <si>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</si>
  <si>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</si>
  <si>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</si>
  <si>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</si>
  <si>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</si>
  <si>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</si>
  <si>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</si>
  <si>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</si>
  <si>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</si>
  <si>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</si>
  <si>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</si>
  <si>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</si>
  <si>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</si>
  <si>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</si>
  <si>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</si>
  <si>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</si>
  <si>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</si>
  <si>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</si>
  <si>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</si>
  <si>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</si>
  <si>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</si>
  <si>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</si>
  <si>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</si>
  <si>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</si>
  <si>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</si>
  <si>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</si>
  <si>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</si>
  <si>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</si>
  <si>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</si>
  <si>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</si>
  <si>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</si>
  <si>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</si>
  <si>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</si>
  <si>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</si>
  <si>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</si>
  <si>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</si>
  <si>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</si>
  <si>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</si>
  <si>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</si>
  <si>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</si>
  <si>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</si>
  <si>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</si>
  <si>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</si>
  <si>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</si>
  <si>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</si>
  <si>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</si>
  <si>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</si>
  <si>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</si>
  <si>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</si>
  <si>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</si>
  <si>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</si>
  <si>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</si>
  <si>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</si>
  <si>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</si>
  <si>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</si>
  <si>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</si>
  <si>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</si>
  <si>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</si>
  <si>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</si>
  <si>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</si>
  <si>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</si>
  <si>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</si>
  <si>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</si>
  <si>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</si>
  <si>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</si>
  <si>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</si>
  <si>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</si>
  <si>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</si>
  <si>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</si>
  <si>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</si>
  <si>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</si>
  <si>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</si>
  <si>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</si>
  <si>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</si>
  <si>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</si>
  <si>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</si>
  <si>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</si>
  <si>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</si>
  <si>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</si>
  <si>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</si>
  <si>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</si>
  <si>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</si>
  <si>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</si>
  <si>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</si>
  <si>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</si>
  <si>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</si>
  <si>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</si>
  <si>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</si>
  <si>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</si>
  <si>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</si>
  <si>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</si>
  <si>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</si>
  <si>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</si>
  <si>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</si>
  <si>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</si>
  <si>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</si>
  <si>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</si>
  <si>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</si>
  <si>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</si>
  <si>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</si>
  <si>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</si>
  <si>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</si>
  <si>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</si>
  <si>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</si>
  <si>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</si>
  <si>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</si>
  <si>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</si>
  <si>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</si>
  <si>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</si>
  <si>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</si>
  <si>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</si>
  <si>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</si>
  <si>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</si>
  <si>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</si>
  <si>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</si>
  <si>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</si>
  <si>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</si>
  <si>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</si>
  <si>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</si>
  <si>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</si>
  <si>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</si>
  <si>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</si>
  <si>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</si>
  <si>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</si>
  <si>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</si>
  <si>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</si>
  <si>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</si>
  <si>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</si>
  <si>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</si>
  <si>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</si>
  <si>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</si>
  <si>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</si>
  <si>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</si>
  <si>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</si>
  <si>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</si>
  <si>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</si>
  <si>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</si>
  <si>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</si>
  <si>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</si>
  <si>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</si>
  <si>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</si>
  <si>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</si>
  <si>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</si>
  <si>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</si>
  <si>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</si>
  <si>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</si>
  <si>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</si>
  <si>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</si>
  <si>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</si>
  <si>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</si>
  <si>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</si>
  <si>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</si>
  <si>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</si>
  <si>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</si>
  <si>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</si>
  <si>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</si>
  <si>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</si>
  <si>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</si>
  <si>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</si>
  <si>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</si>
  <si>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</si>
  <si>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</si>
  <si>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</si>
  <si>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</si>
  <si>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</si>
  <si>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</si>
  <si>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</si>
  <si>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</si>
  <si>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</si>
  <si>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</si>
  <si>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</si>
  <si>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</si>
  <si>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</si>
  <si>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</si>
  <si>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</si>
  <si>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</si>
  <si>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</si>
  <si>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</si>
  <si>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</si>
  <si>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</si>
  <si>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</si>
  <si>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</si>
  <si>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</si>
  <si>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</si>
  <si>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</si>
  <si>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</si>
  <si>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</si>
  <si>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</si>
  <si>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</si>
  <si>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</si>
  <si>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</si>
  <si>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</si>
  <si>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</si>
  <si>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</si>
  <si>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</si>
  <si>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</si>
  <si>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</si>
  <si>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</si>
  <si>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</si>
  <si>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</si>
  <si>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</si>
  <si>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</si>
  <si>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</si>
  <si>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</si>
  <si>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</si>
  <si>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</si>
  <si>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</si>
  <si>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</si>
  <si>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</si>
  <si>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</si>
  <si>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</si>
  <si>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</si>
  <si>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</si>
  <si>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</si>
  <si>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</si>
  <si>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</si>
  <si>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</si>
  <si>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</si>
  <si>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</si>
  <si>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</si>
  <si>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</si>
  <si>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</si>
  <si>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</si>
  <si>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</si>
  <si>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</si>
  <si>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</si>
  <si>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</si>
  <si>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</si>
  <si>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</si>
  <si>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</si>
  <si>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</si>
  <si>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</si>
  <si>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</si>
  <si>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</si>
  <si>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</si>
  <si>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</si>
  <si>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</si>
  <si>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</si>
  <si>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</si>
  <si>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</si>
  <si>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</si>
  <si>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</si>
  <si>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</si>
  <si>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</si>
  <si>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</si>
  <si>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</si>
  <si>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</si>
  <si>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</si>
  <si>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</si>
  <si>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</si>
  <si>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</si>
  <si>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</si>
  <si>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</si>
  <si>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</si>
  <si>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</si>
  <si>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</si>
  <si>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</si>
  <si>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</si>
  <si>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</si>
  <si>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</si>
  <si>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</si>
  <si>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</si>
  <si>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</si>
  <si>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</si>
  <si>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</si>
  <si>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</si>
  <si>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</si>
  <si>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</si>
  <si>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</si>
  <si>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</si>
  <si>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</si>
  <si>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</si>
  <si>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</si>
  <si>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</si>
  <si>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</si>
  <si>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</si>
  <si>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</si>
  <si>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</si>
  <si>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</si>
  <si>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</si>
  <si>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</si>
  <si>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</si>
  <si>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</si>
  <si>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</si>
  <si>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</si>
  <si>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</si>
  <si>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</si>
  <si>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</si>
  <si>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</si>
  <si>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</si>
  <si>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</si>
  <si>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</si>
  <si>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</si>
  <si>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</si>
  <si>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</si>
  <si>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</si>
  <si>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</si>
  <si>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</si>
  <si>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</si>
  <si>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</si>
  <si>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</si>
  <si>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</si>
  <si>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</si>
  <si>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</si>
  <si>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</si>
  <si>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</si>
  <si>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</si>
  <si>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</si>
  <si>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</si>
  <si>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</si>
  <si>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</si>
  <si>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</si>
  <si>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</si>
  <si>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</si>
  <si>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</si>
  <si>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</si>
  <si>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</si>
  <si>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</si>
  <si>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</si>
  <si>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</si>
  <si>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</si>
  <si>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</si>
  <si>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</si>
  <si>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</si>
  <si>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</si>
  <si>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</si>
  <si>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</si>
  <si>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</si>
  <si>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</si>
  <si>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</si>
  <si>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</si>
  <si>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</si>
  <si>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</si>
  <si>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</si>
  <si>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</si>
  <si>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</si>
  <si>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</si>
  <si>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</si>
  <si>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</si>
  <si>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</si>
  <si>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</si>
  <si>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</si>
  <si>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</si>
  <si>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</si>
  <si>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</si>
  <si>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</si>
  <si>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</si>
  <si>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</si>
  <si>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</si>
  <si>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</si>
  <si>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</si>
  <si>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</si>
  <si>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</si>
  <si>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</si>
  <si>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</si>
  <si>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</si>
  <si>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</si>
  <si>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</si>
  <si>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</si>
  <si>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</si>
  <si>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</si>
  <si>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</si>
  <si>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</si>
  <si>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</si>
  <si>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</si>
  <si>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</si>
  <si>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</si>
  <si>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</si>
  <si>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</si>
  <si>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</si>
  <si>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</si>
  <si>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</si>
  <si>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</si>
  <si>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</si>
  <si>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</si>
  <si>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</si>
  <si>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</si>
  <si>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</si>
  <si>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</si>
  <si>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</si>
  <si>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</si>
  <si>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</si>
  <si>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</si>
  <si>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</si>
  <si>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</si>
  <si>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</si>
  <si>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</si>
  <si>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</si>
  <si>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</si>
  <si>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</si>
  <si>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</si>
  <si>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</si>
  <si>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</si>
  <si>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</si>
  <si>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</si>
  <si>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</si>
  <si>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</si>
  <si>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</si>
  <si>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</si>
  <si>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</si>
  <si>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</si>
  <si>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</si>
  <si>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</si>
  <si>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</si>
  <si>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</si>
  <si>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</si>
  <si>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</si>
  <si>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</si>
  <si>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</si>
  <si>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</si>
  <si>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</si>
  <si>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</si>
  <si>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</si>
  <si>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</si>
  <si>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</si>
  <si>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</si>
  <si>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</si>
  <si>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</si>
  <si>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</si>
  <si>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</si>
  <si>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</si>
  <si>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</si>
  <si>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</si>
  <si>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</si>
  <si>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</si>
  <si>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</si>
  <si>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</si>
  <si>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</si>
  <si>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</si>
  <si>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</si>
  <si>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</si>
  <si>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</si>
  <si>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</si>
  <si>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</si>
  <si>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</si>
  <si>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</si>
  <si>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</si>
  <si>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</si>
  <si>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</si>
  <si>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</si>
  <si>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</si>
  <si>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</si>
  <si>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</si>
  <si>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</si>
  <si>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</si>
  <si>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</si>
  <si>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</si>
  <si>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</si>
  <si>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</si>
  <si>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</si>
  <si>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</si>
  <si>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</si>
  <si>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</si>
  <si>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</si>
  <si>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</si>
  <si>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</si>
  <si>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</si>
  <si>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</si>
  <si>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</si>
  <si>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</si>
  <si>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</si>
  <si>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</si>
  <si>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</si>
  <si>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</si>
  <si>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</si>
  <si>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</si>
  <si>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</si>
  <si>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</si>
  <si>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</si>
  <si>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</si>
  <si>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</si>
  <si>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</si>
  <si>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</si>
  <si>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</si>
  <si>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</si>
  <si>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</si>
  <si>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</si>
  <si>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</si>
  <si>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</si>
  <si>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</si>
  <si>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</si>
  <si>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</si>
  <si>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</si>
  <si>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</si>
  <si>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</si>
  <si>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</si>
  <si>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</si>
  <si>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</si>
  <si>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</si>
  <si>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</si>
  <si>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</si>
  <si>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</si>
  <si>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</si>
  <si>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</si>
  <si>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</si>
  <si>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</si>
  <si>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</si>
  <si>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</si>
  <si>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</si>
  <si>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</si>
  <si>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</si>
  <si>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</si>
  <si>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</si>
  <si>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</si>
  <si>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</si>
  <si>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</si>
  <si>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</si>
  <si>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</si>
  <si>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</si>
  <si>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</si>
  <si>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</si>
  <si>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</si>
  <si>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</si>
  <si>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</si>
  <si>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</si>
  <si>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</si>
  <si>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</si>
  <si>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</si>
  <si>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</si>
  <si>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</si>
  <si>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</si>
  <si>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</si>
  <si>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</si>
  <si>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</si>
  <si>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</si>
  <si>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</si>
  <si>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</si>
  <si>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</si>
  <si>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</si>
  <si>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</si>
  <si>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</si>
  <si>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</si>
  <si>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</si>
  <si>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</si>
  <si>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</si>
  <si>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</si>
  <si>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</si>
  <si>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</si>
  <si>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</si>
  <si>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</si>
  <si>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</si>
  <si>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</si>
  <si>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</si>
  <si>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</si>
  <si>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</si>
  <si>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</si>
  <si>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</si>
  <si>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</si>
  <si>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</si>
  <si>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</si>
  <si>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</si>
  <si>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</si>
  <si>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</si>
  <si>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</si>
  <si>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</si>
  <si>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</si>
  <si>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</si>
  <si>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</si>
  <si>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</si>
  <si>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</si>
  <si>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</si>
  <si>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</si>
  <si>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</si>
  <si>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</si>
  <si>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</si>
  <si>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</si>
  <si>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</si>
  <si>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</si>
  <si>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</si>
  <si>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</si>
  <si>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</si>
  <si>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</si>
  <si>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</si>
  <si>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</si>
  <si>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</si>
  <si>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</si>
  <si>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</si>
  <si>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</si>
  <si>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</si>
  <si>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</si>
  <si>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</si>
  <si>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</si>
  <si>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</si>
  <si>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</si>
  <si>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</si>
  <si>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</si>
  <si>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</si>
  <si>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</si>
  <si>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</si>
  <si>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</si>
  <si>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</si>
  <si>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</si>
  <si>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</si>
  <si>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</si>
  <si>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</si>
  <si>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</si>
  <si>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</si>
  <si>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</si>
  <si>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</si>
  <si>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</si>
  <si>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</si>
  <si>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</si>
  <si>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</si>
  <si>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</si>
  <si>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</si>
  <si>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</si>
  <si>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</si>
  <si>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</si>
  <si>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</si>
  <si>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</si>
  <si>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</si>
  <si>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</si>
  <si>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</si>
  <si>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</si>
  <si>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</si>
  <si>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</si>
  <si>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</si>
  <si>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</si>
  <si>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</si>
  <si>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</si>
  <si>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</si>
  <si>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</si>
  <si>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</si>
  <si>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</si>
  <si>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</si>
  <si>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</si>
  <si>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</si>
  <si>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</si>
  <si>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</si>
  <si>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</si>
  <si>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</si>
  <si>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</si>
  <si>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</si>
  <si>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</si>
  <si>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</si>
  <si>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</si>
  <si>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</si>
  <si>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</si>
  <si>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</si>
  <si>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</si>
  <si>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</si>
  <si>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</si>
  <si>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</si>
  <si>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</si>
  <si>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</si>
  <si>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</si>
  <si>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</si>
  <si>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</si>
  <si>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</si>
  <si>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</si>
  <si>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</si>
  <si>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</si>
  <si>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</si>
  <si>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</si>
  <si>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</si>
  <si>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</si>
  <si>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</si>
  <si>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</si>
  <si>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</si>
  <si>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</si>
  <si>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</si>
  <si>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</si>
  <si>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</si>
  <si>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</si>
  <si>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</si>
  <si>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</si>
  <si>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</si>
  <si>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</si>
  <si>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</si>
  <si>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</si>
  <si>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</si>
  <si>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</si>
  <si>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</si>
  <si>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</si>
  <si>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</si>
  <si>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</si>
  <si>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</si>
  <si>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</si>
  <si>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</si>
  <si>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</si>
  <si>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</si>
  <si>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</si>
  <si>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</si>
  <si>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</si>
  <si>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</si>
  <si>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</si>
  <si>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</si>
  <si>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</si>
  <si>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</si>
  <si>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</si>
  <si>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</si>
  <si>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</si>
  <si>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</si>
  <si>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</si>
  <si>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</si>
  <si>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</si>
  <si>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</si>
  <si>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</si>
  <si>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</si>
  <si>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</si>
  <si>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</si>
  <si>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</si>
  <si>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</si>
  <si>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</si>
  <si>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</si>
  <si>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</si>
  <si>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</si>
  <si>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</si>
  <si>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</si>
  <si>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</si>
  <si>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</si>
  <si>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</si>
  <si>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</si>
  <si>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</si>
  <si>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</si>
  <si>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</si>
  <si>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</si>
  <si>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</si>
  <si>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</si>
  <si>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</si>
  <si>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</si>
  <si>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</si>
  <si>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</si>
  <si>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</si>
  <si>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</si>
  <si>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</si>
  <si>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</si>
  <si>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</si>
  <si>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</si>
  <si>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</si>
  <si>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</si>
  <si>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</si>
  <si>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</si>
  <si>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</si>
  <si>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</si>
  <si>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</si>
  <si>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</si>
  <si>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</si>
  <si>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</si>
  <si>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</si>
  <si>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</si>
  <si>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</si>
  <si>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</si>
  <si>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</si>
  <si>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</si>
  <si>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</si>
  <si>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</si>
  <si>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</si>
  <si>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</si>
  <si>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</si>
  <si>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</si>
  <si>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</si>
  <si>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</si>
  <si>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</si>
  <si>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</si>
  <si>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</si>
  <si>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</si>
  <si>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</si>
  <si>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</si>
  <si>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</si>
  <si>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</si>
  <si>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</si>
  <si>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</si>
  <si>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</si>
  <si>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</si>
  <si>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</si>
  <si>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</si>
  <si>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</si>
  <si>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</si>
  <si>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</si>
  <si>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</si>
  <si>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</si>
  <si>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</si>
  <si>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</si>
  <si>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</si>
  <si>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</si>
  <si>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</si>
  <si>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</si>
  <si>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</si>
  <si>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</si>
  <si>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</si>
  <si>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</si>
  <si>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</si>
  <si>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</si>
  <si>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</si>
  <si>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</si>
  <si>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</si>
  <si>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</si>
  <si>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</si>
  <si>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</si>
  <si>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</si>
  <si>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</si>
  <si>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</si>
  <si>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</si>
  <si>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</si>
  <si>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</si>
  <si>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</si>
  <si>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</si>
  <si>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</si>
  <si>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</si>
  <si>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</si>
  <si>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</si>
  <si>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</si>
  <si>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</si>
  <si>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</si>
  <si>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</si>
  <si>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</si>
  <si>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</si>
  <si>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</si>
  <si>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</si>
  <si>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</si>
  <si>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</si>
  <si>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</si>
  <si>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</si>
  <si>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</si>
  <si>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</si>
  <si>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</si>
  <si>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</si>
  <si>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</si>
  <si>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</si>
  <si>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</si>
  <si>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</si>
  <si>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</si>
  <si>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</si>
  <si>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</si>
  <si>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</si>
  <si>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</si>
  <si>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</si>
  <si>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</si>
  <si>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</si>
  <si>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</si>
  <si>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</si>
  <si>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</si>
  <si>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</si>
  <si>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</si>
  <si>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</si>
  <si>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</si>
  <si>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</si>
  <si>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</si>
  <si>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</si>
  <si>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</si>
  <si>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</si>
  <si>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</si>
  <si>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</si>
  <si>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</si>
  <si>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</si>
  <si>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</si>
  <si>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</si>
  <si>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</si>
  <si>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</si>
  <si>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</si>
  <si>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</si>
  <si>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</si>
  <si>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</si>
  <si>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</si>
  <si>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</si>
  <si>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</si>
  <si>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</si>
  <si>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</si>
  <si>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</si>
  <si>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</si>
  <si>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</si>
  <si>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</si>
  <si>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</si>
  <si>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</si>
  <si>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</si>
  <si>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</si>
  <si>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</si>
  <si>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</si>
  <si>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</si>
  <si>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</si>
  <si>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</si>
  <si>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</si>
  <si>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</si>
  <si>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</si>
  <si>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</si>
  <si>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</si>
  <si>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</si>
  <si>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</si>
  <si>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</si>
  <si>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</si>
  <si>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</si>
  <si>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</si>
  <si>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</si>
  <si>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</si>
  <si>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</si>
  <si>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</si>
  <si>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</si>
  <si>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</si>
  <si>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</si>
  <si>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</si>
  <si>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</si>
  <si>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</si>
  <si>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</si>
  <si>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</si>
  <si>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</si>
  <si>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</si>
  <si>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</si>
  <si>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</si>
  <si>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</si>
  <si>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</si>
  <si>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</si>
  <si>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</si>
  <si>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</si>
  <si>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</si>
  <si>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</si>
  <si>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</si>
  <si>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</si>
  <si>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</si>
  <si>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</si>
  <si>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</si>
  <si>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</si>
  <si>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</si>
  <si>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</si>
  <si>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</si>
  <si>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</si>
  <si>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</si>
  <si>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</si>
  <si>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</si>
  <si>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</si>
  <si>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</si>
  <si>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</si>
  <si>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</si>
  <si>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</si>
  <si>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</si>
  <si>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</si>
  <si>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</si>
  <si>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</si>
  <si>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</si>
  <si>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</si>
  <si>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</si>
  <si>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</si>
  <si>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</si>
  <si>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</si>
  <si>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</si>
  <si>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</si>
  <si>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</si>
  <si>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</si>
  <si>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</si>
  <si>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</si>
  <si>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</si>
  <si>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</si>
  <si>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</si>
  <si>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QuickCable Corporation (508-0000042029)</t>
  </si>
  <si>
    <t>7384</t>
  </si>
  <si>
    <t>iPoint Conflict Mineral Platform</t>
  </si>
  <si>
    <t>3700 Quick Drive, Franksville, Wisconsin 53126-0509, United States of America</t>
  </si>
  <si>
    <t>Krista Weis</t>
  </si>
  <si>
    <t>kweis@quickcable.com</t>
  </si>
  <si>
    <t>(262)504-2454</t>
  </si>
  <si>
    <t>Supply Chain Manager</t>
  </si>
  <si>
    <t>Tin plating on various parts</t>
  </si>
  <si>
    <t>CID001105, CID001898</t>
  </si>
  <si>
    <t>www.quickcable.com/download/Conflict_Mineral_Reporting.xlsx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</si>
</sst>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8">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weis@quick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ickcable.com/download/Conflict_Mineral_Reporting.xlsx" TargetMode="External"/><Relationship Id="rId4" Type="http://schemas.openxmlformats.org/officeDocument/2006/relationships/hyperlink" Target="mailto:kweis@quick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0F94B68-7678-459B-9E0C-E21032E18DB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87222A1-21C5-4372-AE87-28EB00C78F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2"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15657</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15659</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15660</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44682</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t="s">
        <v>15663</v>
      </c>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t="s">
        <v>15664</v>
      </c>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15665</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7" priority="64" stopIfTrue="1">
      <formula>AND(OR($D$26="No",AND($D$26="Yes",$D$32="No")),OR($D$27="No",AND($D$27="Yes",$D$33="No")),OR($D$28="No",AND($D$28="Yes",$D$34="No")),OR($D$29="No",AND($D$29="Yes",$D$35="No")))</formula>
    </cfRule>
    <cfRule type="expression" dxfId="96" priority="65" stopIfTrue="1">
      <formula>IF(D75="",TRUE)</formula>
    </cfRule>
  </conditionalFormatting>
  <conditionalFormatting sqref="G77:J77">
    <cfRule type="expression" dxfId="95" priority="36" stopIfTrue="1">
      <formula>IF(AND($D$77="Yes",$G$77=""),TRUE)</formula>
    </cfRule>
  </conditionalFormatting>
  <conditionalFormatting sqref="D26:E26">
    <cfRule type="expression" dxfId="94" priority="116" stopIfTrue="1">
      <formula>IF($D$26="",TRUE)</formula>
    </cfRule>
  </conditionalFormatting>
  <conditionalFormatting sqref="D27:E27">
    <cfRule type="expression" dxfId="93" priority="123" stopIfTrue="1">
      <formula>IF($D$27="",TRUE)</formula>
    </cfRule>
  </conditionalFormatting>
  <conditionalFormatting sqref="D28:E28">
    <cfRule type="expression" dxfId="92" priority="124" stopIfTrue="1">
      <formula>IF($D$28="",TRUE)</formula>
    </cfRule>
  </conditionalFormatting>
  <conditionalFormatting sqref="D29:E29">
    <cfRule type="expression" dxfId="91" priority="125" stopIfTrue="1">
      <formula>IF($D$29="",TRUE)</formula>
    </cfRule>
  </conditionalFormatting>
  <conditionalFormatting sqref="D8:J8">
    <cfRule type="expression" dxfId="90" priority="130" stopIfTrue="1">
      <formula>IF($D$8="",TRUE)</formula>
    </cfRule>
  </conditionalFormatting>
  <conditionalFormatting sqref="D9:G9">
    <cfRule type="expression" dxfId="89" priority="131" stopIfTrue="1">
      <formula>IF($D$9="",TRUE)</formula>
    </cfRule>
  </conditionalFormatting>
  <conditionalFormatting sqref="D15:J15">
    <cfRule type="expression" dxfId="88" priority="132" stopIfTrue="1">
      <formula>IF($D$15="",TRUE)</formula>
    </cfRule>
  </conditionalFormatting>
  <conditionalFormatting sqref="D16:J16">
    <cfRule type="expression" dxfId="87" priority="133" stopIfTrue="1">
      <formula>IF($D$16="",TRUE)</formula>
    </cfRule>
  </conditionalFormatting>
  <conditionalFormatting sqref="D17:J17">
    <cfRule type="expression" dxfId="86" priority="1" stopIfTrue="1">
      <formula>IF($D$17="",TRUE)</formula>
    </cfRule>
  </conditionalFormatting>
  <conditionalFormatting sqref="D22:E22">
    <cfRule type="expression" dxfId="85" priority="138" stopIfTrue="1">
      <formula>IF($D$22="",TRUE)</formula>
    </cfRule>
  </conditionalFormatting>
  <conditionalFormatting sqref="D10:J10">
    <cfRule type="expression" dxfId="84" priority="35" stopIfTrue="1">
      <formula>IF($D$9=$Q$9,TRUE)</formula>
    </cfRule>
    <cfRule type="expression" dxfId="83" priority="145" stopIfTrue="1">
      <formula>IF(AND($D$10="",$D$9=$R$9),TRUE)</formula>
    </cfRule>
  </conditionalFormatting>
  <conditionalFormatting sqref="D34:E34 D40:E40 D52:E52 D58:E58 D64:E64 D70:E70">
    <cfRule type="expression" dxfId="82" priority="28" stopIfTrue="1">
      <formula>$P$28=""</formula>
    </cfRule>
  </conditionalFormatting>
  <conditionalFormatting sqref="D35:E35 D41:E41 D53:E53 D59:E59 D65:E65 D71:E71">
    <cfRule type="expression" dxfId="81" priority="143" stopIfTrue="1">
      <formula>$P$29=""</formula>
    </cfRule>
  </conditionalFormatting>
  <conditionalFormatting sqref="D32:E32">
    <cfRule type="expression" dxfId="80" priority="121" stopIfTrue="1">
      <formula>$P$26=""</formula>
    </cfRule>
  </conditionalFormatting>
  <conditionalFormatting sqref="D32:E32">
    <cfRule type="expression" dxfId="79" priority="34" stopIfTrue="1">
      <formula>IF(AND(OR($D$26="Yes",$D$26=""),$D$32=""),1,0)</formula>
    </cfRule>
  </conditionalFormatting>
  <conditionalFormatting sqref="D38 D50 D56 D62 D68">
    <cfRule type="expression" dxfId="78" priority="30" stopIfTrue="1">
      <formula>$P$32=""</formula>
    </cfRule>
  </conditionalFormatting>
  <conditionalFormatting sqref="D39:E39 D51 D57 D63 D69">
    <cfRule type="expression" dxfId="77" priority="29" stopIfTrue="1">
      <formula>$P$33=""</formula>
    </cfRule>
  </conditionalFormatting>
  <conditionalFormatting sqref="D40 D52 D58 D64 D70">
    <cfRule type="expression" dxfId="76" priority="19" stopIfTrue="1">
      <formula>$P$34=""</formula>
    </cfRule>
    <cfRule type="expression" dxfId="75" priority="141" stopIfTrue="1">
      <formula>IF(AND(OR($D$28="Yes",$D$28=""),D40=""),1,0)</formula>
    </cfRule>
  </conditionalFormatting>
  <conditionalFormatting sqref="D41 D53 D59 D65 D71">
    <cfRule type="expression" dxfId="74" priority="27" stopIfTrue="1">
      <formula>$P$35=""</formula>
    </cfRule>
  </conditionalFormatting>
  <conditionalFormatting sqref="D38:E38 D50:E50 D56:E56 D62:E62 D68:E68">
    <cfRule type="expression" dxfId="73" priority="32" stopIfTrue="1">
      <formula>$P$26=""</formula>
    </cfRule>
    <cfRule type="expression" dxfId="72" priority="33" stopIfTrue="1">
      <formula>IF(AND(OR($D$26="Yes",$D$26=""),D38=""),1,0)</formula>
    </cfRule>
  </conditionalFormatting>
  <conditionalFormatting sqref="G85:J85">
    <cfRule type="expression" dxfId="71" priority="26" stopIfTrue="1">
      <formula>IF(AND($D$85="Yes, using other format (describe)",$G$85=""),TRUE)</formula>
    </cfRule>
  </conditionalFormatting>
  <conditionalFormatting sqref="D39:E39 D51:E51 D57:E57 D63:E63 D69:E69">
    <cfRule type="expression" dxfId="70" priority="139" stopIfTrue="1">
      <formula>$P$39=""</formula>
    </cfRule>
    <cfRule type="expression" dxfId="69" priority="140" stopIfTrue="1">
      <formula>IF(AND(OR($D$27="Yes",$D$27=""),D39=""),1,0)</formula>
    </cfRule>
  </conditionalFormatting>
  <conditionalFormatting sqref="D33:E33">
    <cfRule type="expression" dxfId="68" priority="21" stopIfTrue="1">
      <formula>IF(AND(OR($D$27="Yes",$D$27=""),$D$33=""),1,0)</formula>
    </cfRule>
    <cfRule type="expression" dxfId="67" priority="22" stopIfTrue="1">
      <formula>$P$27=""</formula>
    </cfRule>
  </conditionalFormatting>
  <conditionalFormatting sqref="D34:E34">
    <cfRule type="expression" dxfId="66" priority="142" stopIfTrue="1">
      <formula>IF(AND(OR($D$28="Yes",$D$28=""),$D$34=""),1,0)</formula>
    </cfRule>
  </conditionalFormatting>
  <conditionalFormatting sqref="D41:E41 D53:E53 D59:E59 D65:E65 D71:E71">
    <cfRule type="expression" dxfId="65" priority="144" stopIfTrue="1">
      <formula>IF(AND(OR($D$29="Yes",$D$29=""),D41=""),1,0)</formula>
    </cfRule>
  </conditionalFormatting>
  <conditionalFormatting sqref="D35:E35">
    <cfRule type="expression" dxfId="64" priority="18" stopIfTrue="1">
      <formula>IF(AND(OR($D$29="Yes",$D$29=""),$D$35=""),1,0)</formula>
    </cfRule>
  </conditionalFormatting>
  <conditionalFormatting sqref="D20:J20">
    <cfRule type="expression" dxfId="63" priority="14" stopIfTrue="1">
      <formula>IF($D$20="",TRUE)</formula>
    </cfRule>
  </conditionalFormatting>
  <conditionalFormatting sqref="D46:E46">
    <cfRule type="expression" dxfId="62" priority="4" stopIfTrue="1">
      <formula>$P$28=""</formula>
    </cfRule>
  </conditionalFormatting>
  <conditionalFormatting sqref="D47:E47">
    <cfRule type="expression" dxfId="61" priority="12" stopIfTrue="1">
      <formula>$P$29=""</formula>
    </cfRule>
  </conditionalFormatting>
  <conditionalFormatting sqref="D44">
    <cfRule type="expression" dxfId="60" priority="6" stopIfTrue="1">
      <formula>$P$32=""</formula>
    </cfRule>
  </conditionalFormatting>
  <conditionalFormatting sqref="D45">
    <cfRule type="expression" dxfId="59" priority="5" stopIfTrue="1">
      <formula>$P$33=""</formula>
    </cfRule>
  </conditionalFormatting>
  <conditionalFormatting sqref="D46">
    <cfRule type="expression" dxfId="58" priority="2" stopIfTrue="1">
      <formula>$P$34=""</formula>
    </cfRule>
    <cfRule type="expression" dxfId="57" priority="11" stopIfTrue="1">
      <formula>IF(AND(OR($D$28="Yes",$D$28=""),D46=""),1,0)</formula>
    </cfRule>
  </conditionalFormatting>
  <conditionalFormatting sqref="D47">
    <cfRule type="expression" dxfId="56" priority="3" stopIfTrue="1">
      <formula>$P$35=""</formula>
    </cfRule>
  </conditionalFormatting>
  <conditionalFormatting sqref="D44:E44">
    <cfRule type="expression" dxfId="55" priority="7" stopIfTrue="1">
      <formula>$P$26=""</formula>
    </cfRule>
    <cfRule type="expression" dxfId="54" priority="8" stopIfTrue="1">
      <formula>IF(AND(OR($D$26="Yes",$D$26=""),D44=""),1,0)</formula>
    </cfRule>
  </conditionalFormatting>
  <conditionalFormatting sqref="D45:E45">
    <cfRule type="expression" dxfId="53" priority="9" stopIfTrue="1">
      <formula>$P$39=""</formula>
    </cfRule>
    <cfRule type="expression" dxfId="52" priority="10" stopIfTrue="1">
      <formula>IF(AND(OR($D$27="Yes",$D$27=""),D45=""),1,0)</formula>
    </cfRule>
  </conditionalFormatting>
  <conditionalFormatting sqref="D47:E47">
    <cfRule type="expression" dxfId="51" priority="13" stopIfTrue="1">
      <formula>IF(AND(OR($D$29="Yes",$D$29=""),D47=""),1,0)</formula>
    </cfRule>
  </conditionalFormatting>
  <conditionalFormatting sqref="D18:J18">
    <cfRule type="expression" dxfId="50"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6F3A761-3025-4A4B-A56A-820A17A22595}"/>
    <hyperlink ref="D20" r:id="rId4" xr:uid="{D1EF4DF2-F3DE-4ACB-9293-3BB595925BCE}"/>
    <hyperlink ref="G77" r:id="rId5" xr:uid="{C7049EE9-A6B7-461F-8001-4C55436E91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5" sqref="D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207" t="s">
        <v>776</v>
      </c>
      <c r="B5" s="208" t="s">
        <v>1131</v>
      </c>
      <c r="C5" s="462" t="s">
        <v>1034</v>
      </c>
      <c r="D5" s="270"/>
      <c r="E5" s="208" t="str">
        <f ca="1">IF(ISERROR($V5),"",OFFSET('Smelter Look-up'!$D$4,$V5-4,0)&amp;"")</f>
        <v>PERU</v>
      </c>
      <c r="F5" s="208" t="str">
        <f ca="1">IF(ISERROR($V5),"",OFFSET('Smelter Look-up'!$E$4,$V5-4,0))</f>
        <v>CID001182</v>
      </c>
      <c r="G5" s="208" t="str">
        <f ca="1">IF(C5=$X$4,IF(ISERROR($V5),"Enter smelter details","RMI"),IF(ISERROR($V5),"",OFFSET('Smelter Look-up'!$F$4,$V5-4,0)))</f>
        <v>RMI</v>
      </c>
      <c r="H5" s="209">
        <f ca="1">IF(ISERROR($V5),"",OFFSET('Smelter Look-up'!$G$4,$V5-4,0))</f>
        <v>0</v>
      </c>
      <c r="I5" s="210" t="str">
        <f ca="1">IF(ISERROR($V5),"",OFFSET('Smelter Look-up'!$H$4,$V5-4,0))</f>
        <v>Paracas</v>
      </c>
      <c r="J5" s="210" t="str">
        <f ca="1">IF(ISERROR($V5),"",OFFSET('Smelter Look-up'!$I$4,$V5-4,0))</f>
        <v>Ika</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IF(C5="",NA(),IF(OR(C5="Smelter not listed",C5="Smelter not yet identified"),MATCH($B5&amp;$D5,'Smelter Look-up'!$J:$J,0),MATCH($B5&amp;$C5,'Smelter Look-up'!$J:$J,0)))</f>
        <v>468</v>
      </c>
      <c r="W5" s="263"/>
      <c r="X5" s="263">
        <f t="shared" ref="X5" ca="1" si="1">IF(AND(C5="Smelter not listed",OR(LEN(D5)=0,LEN(E5)=0)),1,0)</f>
        <v>0</v>
      </c>
      <c r="Y5" s="263"/>
      <c r="Z5" s="263"/>
      <c r="AB5" s="265" t="str">
        <f t="shared" ref="AB5" si="2">B5&amp;C5</f>
        <v>TinMinsur</v>
      </c>
    </row>
    <row r="6" spans="1:34" s="264" customFormat="1" ht="20.100000000000001" customHeight="1">
      <c r="A6" s="207" t="s">
        <v>775</v>
      </c>
      <c r="B6" s="208" t="s">
        <v>1131</v>
      </c>
      <c r="C6" s="462" t="s">
        <v>12509</v>
      </c>
      <c r="D6" s="270"/>
      <c r="E6" s="208" t="str">
        <f ca="1">IF(ISERROR($V6),"",OFFSET('Smelter Look-up'!$D$4,$V6-4,0)&amp;"")</f>
        <v>BRAZIL</v>
      </c>
      <c r="F6" s="208" t="str">
        <f ca="1">IF(ISERROR($V6),"",OFFSET('Smelter Look-up'!$E$4,$V6-4,0))</f>
        <v>CID001173</v>
      </c>
      <c r="G6" s="208" t="str">
        <f ca="1">IF(C6=$X$4,IF(ISERROR($V6),"Enter smelter details","RMI"),IF(ISERROR($V6),"",OFFSET('Smelter Look-up'!$F$4,$V6-4,0)))</f>
        <v>RMI</v>
      </c>
      <c r="H6" s="209">
        <f ca="1">IF(ISERROR($V6),"",OFFSET('Smelter Look-up'!$G$4,$V6-4,0))</f>
        <v>0</v>
      </c>
      <c r="I6" s="210" t="str">
        <f ca="1">IF(ISERROR($V6),"",OFFSET('Smelter Look-up'!$H$4,$V6-4,0))</f>
        <v>Bairro Guarapiranga</v>
      </c>
      <c r="J6" s="210" t="str">
        <f ca="1">IF(ISERROR($V6),"",OFFSET('Smelter Look-up'!$I$4,$V6-4,0))</f>
        <v>São Paulo</v>
      </c>
      <c r="K6" s="260"/>
      <c r="L6" s="260"/>
      <c r="M6" s="260"/>
      <c r="N6" s="260"/>
      <c r="O6" s="260"/>
      <c r="P6" s="211"/>
      <c r="Q6" s="261"/>
      <c r="R6" s="208" t="str">
        <f ca="1">IF(ISERROR($V6),"",OFFSET('Smelter Look-up'!$C$4,$V6-4,0)&amp;"")</f>
        <v>Mineracao Taboca S.A.</v>
      </c>
      <c r="S6" s="215" t="str">
        <f t="shared" ref="S6:S37" ca="1" si="3">IF(B6="","",IF(ISERROR(MATCH($E6,CL,0)),"Unknown",INDIRECT("'C'!$A$"&amp;MATCH($E6,CL,0)+1)))</f>
        <v>BR</v>
      </c>
      <c r="T6" s="215" t="str">
        <f ca="1">IF(B6="","",IF(ISERROR(MATCH($J6,SorP!$B$1:$B$6230,0)),"",INDIRECT("'SorP'!$A$"&amp;MATCH($J6,SorP!$B$1:$B$6230,0))))</f>
        <v>BR-SP</v>
      </c>
      <c r="U6" s="231"/>
      <c r="V6" s="262">
        <f>IF(C6="",NA(),IF(OR(C6="Smelter not listed",C6="Smelter not yet identified"),MATCH($B6&amp;$D6,'Smelter Look-up'!$J:$J,0),MATCH($B6&amp;$C6,'Smelter Look-up'!$J:$J,0)))</f>
        <v>464</v>
      </c>
      <c r="W6" s="263"/>
      <c r="X6" s="263">
        <f t="shared" ref="X6:X37" ca="1" si="4">IF(AND(C6="Smelter not listed",OR(LEN(D6)=0,LEN(E6)=0)),1,0)</f>
        <v>0</v>
      </c>
      <c r="Y6" s="263"/>
      <c r="Z6" s="263"/>
      <c r="AB6" s="265" t="str">
        <f t="shared" ref="AB6:AB37" si="5">B6&amp;C6</f>
        <v>TinMineracao Taboca S.A.</v>
      </c>
    </row>
    <row r="7" spans="1:34" s="264" customFormat="1" ht="20.100000000000001" customHeight="1">
      <c r="A7" s="207" t="s">
        <v>767</v>
      </c>
      <c r="B7" s="208" t="s">
        <v>1131</v>
      </c>
      <c r="C7" s="462" t="s">
        <v>842</v>
      </c>
      <c r="D7" s="270"/>
      <c r="E7" s="208" t="str">
        <f ca="1">IF(ISERROR($V7),"",OFFSET('Smelter Look-up'!$D$4,$V7-4,0)&amp;"")</f>
        <v>BOLIVIA (PLURINATIONAL STATE OF)</v>
      </c>
      <c r="F7" s="208" t="str">
        <f ca="1">IF(ISERROR($V7),"",OFFSET('Smelter Look-up'!$E$4,$V7-4,0))</f>
        <v>CID000438</v>
      </c>
      <c r="G7" s="208" t="str">
        <f ca="1">IF(C7=$X$4,IF(ISERROR($V7),"Enter smelter details","RMI"),IF(ISERROR($V7),"",OFFSET('Smelter Look-up'!$F$4,$V7-4,0)))</f>
        <v>RMI</v>
      </c>
      <c r="H7" s="209">
        <f ca="1">IF(ISERROR($V7),"",OFFSET('Smelter Look-up'!$G$4,$V7-4,0))</f>
        <v>0</v>
      </c>
      <c r="I7" s="210" t="str">
        <f ca="1">IF(ISERROR($V7),"",OFFSET('Smelter Look-up'!$H$4,$V7-4,0))</f>
        <v>Oruro</v>
      </c>
      <c r="J7" s="210" t="str">
        <f ca="1">IF(ISERROR($V7),"",OFFSET('Smelter Look-up'!$I$4,$V7-4,0))</f>
        <v>Oruro</v>
      </c>
      <c r="K7" s="260"/>
      <c r="L7" s="260"/>
      <c r="M7" s="260"/>
      <c r="N7" s="260"/>
      <c r="O7" s="260"/>
      <c r="P7" s="211"/>
      <c r="Q7" s="261"/>
      <c r="R7" s="208" t="str">
        <f ca="1">IF(ISERROR($V7),"",OFFSET('Smelter Look-up'!$C$4,$V7-4,0)&amp;"")</f>
        <v>EM Vinto</v>
      </c>
      <c r="S7" s="215" t="str">
        <f t="shared" ca="1" si="3"/>
        <v>BO</v>
      </c>
      <c r="T7" s="215" t="str">
        <f ca="1">IF(B7="","",IF(ISERROR(MATCH($J7,SorP!$B$1:$B$6230,0)),"",INDIRECT("'SorP'!$A$"&amp;MATCH($J7,SorP!$B$1:$B$6230,0))))</f>
        <v>BO-O</v>
      </c>
      <c r="U7" s="231"/>
      <c r="V7" s="262">
        <f>IF(C7="",NA(),IF(OR(C7="Smelter not listed",C7="Smelter not yet identified"),MATCH($B7&amp;$D7,'Smelter Look-up'!$J:$J,0),MATCH($B7&amp;$C7,'Smelter Look-up'!$J:$J,0)))</f>
        <v>418</v>
      </c>
      <c r="W7" s="263"/>
      <c r="X7" s="263">
        <f t="shared" ca="1" si="4"/>
        <v>0</v>
      </c>
      <c r="Y7" s="263"/>
      <c r="Z7" s="263"/>
      <c r="AB7" s="265" t="str">
        <f t="shared" si="5"/>
        <v>TinEM Vinto</v>
      </c>
    </row>
    <row r="8" spans="1:34" s="264" customFormat="1" ht="20.100000000000001" customHeight="1">
      <c r="A8" s="207" t="s">
        <v>774</v>
      </c>
      <c r="B8" s="208" t="s">
        <v>1131</v>
      </c>
      <c r="C8" s="462" t="s">
        <v>821</v>
      </c>
      <c r="D8" s="270"/>
      <c r="E8" s="208" t="str">
        <f ca="1">IF(ISERROR($V8),"",OFFSET('Smelter Look-up'!$D$4,$V8-4,0)&amp;"")</f>
        <v>MALAYSIA</v>
      </c>
      <c r="F8" s="208" t="str">
        <f ca="1">IF(ISERROR($V8),"",OFFSET('Smelter Look-up'!$E$4,$V8-4,0))</f>
        <v>CID001105</v>
      </c>
      <c r="G8" s="208" t="str">
        <f ca="1">IF(C8=$X$4,IF(ISERROR($V8),"Enter smelter details","RMI"),IF(ISERROR($V8),"",OFFSET('Smelter Look-up'!$F$4,$V8-4,0)))</f>
        <v>RMI</v>
      </c>
      <c r="H8" s="209">
        <f ca="1">IF(ISERROR($V8),"",OFFSET('Smelter Look-up'!$G$4,$V8-4,0))</f>
        <v>0</v>
      </c>
      <c r="I8" s="210" t="str">
        <f ca="1">IF(ISERROR($V8),"",OFFSET('Smelter Look-up'!$H$4,$V8-4,0))</f>
        <v>Butterworth</v>
      </c>
      <c r="J8" s="210" t="str">
        <f ca="1">IF(ISERROR($V8),"",OFFSET('Smelter Look-up'!$I$4,$V8-4,0))</f>
        <v>Pulau Pinang</v>
      </c>
      <c r="K8" s="260"/>
      <c r="L8" s="260"/>
      <c r="M8" s="260"/>
      <c r="N8" s="260"/>
      <c r="O8" s="260"/>
      <c r="P8" s="211"/>
      <c r="Q8" s="261"/>
      <c r="R8" s="208" t="str">
        <f ca="1">IF(ISERROR($V8),"",OFFSET('Smelter Look-up'!$C$4,$V8-4,0)&amp;"")</f>
        <v>Malaysia Smelting Corporation (MSC)</v>
      </c>
      <c r="S8" s="215" t="str">
        <f t="shared" ca="1" si="3"/>
        <v>MY</v>
      </c>
      <c r="T8" s="215" t="str">
        <f ca="1">IF(B8="","",IF(ISERROR(MATCH($J8,SorP!$B$1:$B$6230,0)),"",INDIRECT("'SorP'!$A$"&amp;MATCH($J8,SorP!$B$1:$B$6230,0))))</f>
        <v>MY-07</v>
      </c>
      <c r="U8" s="231"/>
      <c r="V8" s="262">
        <f>IF(C8="",NA(),IF(OR(C8="Smelter not listed",C8="Smelter not yet identified"),MATCH($B8&amp;$D8,'Smelter Look-up'!$J:$J,0),MATCH($B8&amp;$C8,'Smelter Look-up'!$J:$J,0)))</f>
        <v>457</v>
      </c>
      <c r="W8" s="263"/>
      <c r="X8" s="263">
        <f t="shared" ca="1" si="4"/>
        <v>0</v>
      </c>
      <c r="Y8" s="263"/>
      <c r="Z8" s="263"/>
      <c r="AB8" s="265" t="str">
        <f t="shared" si="5"/>
        <v>TinMalaysia Smelting Corporation (MSC)</v>
      </c>
    </row>
    <row r="9" spans="1:34" s="264" customFormat="1" ht="20.100000000000001" customHeight="1">
      <c r="A9" s="207" t="s">
        <v>788</v>
      </c>
      <c r="B9" s="208" t="s">
        <v>1131</v>
      </c>
      <c r="C9" s="462" t="s">
        <v>1031</v>
      </c>
      <c r="D9" s="270"/>
      <c r="E9" s="208" t="str">
        <f ca="1">IF(ISERROR($V9),"",OFFSET('Smelter Look-up'!$D$4,$V9-4,0)&amp;"")</f>
        <v>THAILAND</v>
      </c>
      <c r="F9" s="208" t="str">
        <f ca="1">IF(ISERROR($V9),"",OFFSET('Smelter Look-up'!$E$4,$V9-4,0))</f>
        <v>CID001898</v>
      </c>
      <c r="G9" s="208" t="str">
        <f ca="1">IF(C9=$X$4,IF(ISERROR($V9),"Enter smelter details","RMI"),IF(ISERROR($V9),"",OFFSET('Smelter Look-up'!$F$4,$V9-4,0)))</f>
        <v>RMI</v>
      </c>
      <c r="H9" s="209">
        <f ca="1">IF(ISERROR($V9),"",OFFSET('Smelter Look-up'!$G$4,$V9-4,0))</f>
        <v>0</v>
      </c>
      <c r="I9" s="210" t="str">
        <f ca="1">IF(ISERROR($V9),"",OFFSET('Smelter Look-up'!$H$4,$V9-4,0))</f>
        <v>Amphur Muang</v>
      </c>
      <c r="J9" s="210" t="str">
        <f ca="1">IF(ISERROR($V9),"",OFFSET('Smelter Look-up'!$I$4,$V9-4,0))</f>
        <v>Phuket</v>
      </c>
      <c r="K9" s="260"/>
      <c r="L9" s="260"/>
      <c r="M9" s="260"/>
      <c r="N9" s="260"/>
      <c r="O9" s="260"/>
      <c r="P9" s="211"/>
      <c r="Q9" s="261"/>
      <c r="R9" s="208" t="str">
        <f ca="1">IF(ISERROR($V9),"",OFFSET('Smelter Look-up'!$C$4,$V9-4,0)&amp;"")</f>
        <v>Thaisarco</v>
      </c>
      <c r="S9" s="215" t="str">
        <f t="shared" ca="1" si="3"/>
        <v>TH</v>
      </c>
      <c r="T9" s="215" t="str">
        <f ca="1">IF(B9="","",IF(ISERROR(MATCH($J9,SorP!$B$1:$B$6230,0)),"",INDIRECT("'SorP'!$A$"&amp;MATCH($J9,SorP!$B$1:$B$6230,0))))</f>
        <v>TH-83</v>
      </c>
      <c r="U9" s="231"/>
      <c r="V9" s="262">
        <f>IF(C9="",NA(),IF(OR(C9="Smelter not listed",C9="Smelter not yet identified"),MATCH($B9&amp;$D9,'Smelter Look-up'!$J:$J,0),MATCH($B9&amp;$C9,'Smelter Look-up'!$J:$J,0)))</f>
        <v>523</v>
      </c>
      <c r="W9" s="263"/>
      <c r="X9" s="263">
        <f t="shared" ca="1" si="4"/>
        <v>0</v>
      </c>
      <c r="Y9" s="263"/>
      <c r="Z9" s="263"/>
      <c r="AB9" s="265" t="str">
        <f t="shared" si="5"/>
        <v>TinThaisarco</v>
      </c>
    </row>
    <row r="10" spans="1:34" s="264" customFormat="1" ht="20.100000000000001" customHeight="1">
      <c r="A10" s="207" t="s">
        <v>1829</v>
      </c>
      <c r="B10" s="208" t="s">
        <v>1131</v>
      </c>
      <c r="C10" s="462" t="s">
        <v>13012</v>
      </c>
      <c r="D10" s="270"/>
      <c r="E10" s="208" t="str">
        <f ca="1">IF(ISERROR($V10),"",OFFSET('Smelter Look-up'!$D$4,$V10-4,0)&amp;"")</f>
        <v>BELGIUM</v>
      </c>
      <c r="F10" s="208" t="str">
        <f ca="1">IF(ISERROR($V10),"",OFFSET('Smelter Look-up'!$E$4,$V10-4,0))</f>
        <v>CID002773</v>
      </c>
      <c r="G10" s="208" t="str">
        <f ca="1">IF(C10=$X$4,IF(ISERROR($V10),"Enter smelter details","RMI"),IF(ISERROR($V10),"",OFFSET('Smelter Look-up'!$F$4,$V10-4,0)))</f>
        <v>RMI</v>
      </c>
      <c r="H10" s="209">
        <f ca="1">IF(ISERROR($V10),"",OFFSET('Smelter Look-up'!$G$4,$V10-4,0))</f>
        <v>0</v>
      </c>
      <c r="I10" s="210" t="str">
        <f ca="1">IF(ISERROR($V10),"",OFFSET('Smelter Look-up'!$H$4,$V10-4,0))</f>
        <v>Beerse</v>
      </c>
      <c r="J10" s="210" t="str">
        <f ca="1">IF(ISERROR($V10),"",OFFSET('Smelter Look-up'!$I$4,$V10-4,0))</f>
        <v>Antwerpen</v>
      </c>
      <c r="K10" s="260"/>
      <c r="L10" s="260"/>
      <c r="M10" s="260"/>
      <c r="N10" s="260"/>
      <c r="O10" s="260"/>
      <c r="P10" s="211"/>
      <c r="Q10" s="261"/>
      <c r="R10" s="208" t="str">
        <f ca="1">IF(ISERROR($V10),"",OFFSET('Smelter Look-up'!$C$4,$V10-4,0)&amp;"")</f>
        <v>Metallo Belgium N.V.</v>
      </c>
      <c r="S10" s="215" t="str">
        <f t="shared" ca="1" si="3"/>
        <v>BE</v>
      </c>
      <c r="T10" s="215" t="str">
        <f ca="1">IF(B10="","",IF(ISERROR(MATCH($J10,SorP!$B$1:$B$6230,0)),"",INDIRECT("'SorP'!$A$"&amp;MATCH($J10,SorP!$B$1:$B$6230,0))))</f>
        <v>BE-VAN</v>
      </c>
      <c r="U10" s="231"/>
      <c r="V10" s="262">
        <f>IF(C10="",NA(),IF(OR(C10="Smelter not listed",C10="Smelter not yet identified"),MATCH($B10&amp;$D10,'Smelter Look-up'!$J:$J,0),MATCH($B10&amp;$C10,'Smelter Look-up'!$J:$J,0)))</f>
        <v>462</v>
      </c>
      <c r="W10" s="263"/>
      <c r="X10" s="263">
        <f t="shared" ca="1" si="4"/>
        <v>0</v>
      </c>
      <c r="Y10" s="263"/>
      <c r="Z10" s="263"/>
      <c r="AB10" s="265" t="str">
        <f t="shared" si="5"/>
        <v>TinMetallo Belgium N.V.</v>
      </c>
    </row>
    <row r="11" spans="1:34" s="264" customFormat="1" ht="20.100000000000001" customHeight="1">
      <c r="A11" s="207" t="s">
        <v>789</v>
      </c>
      <c r="B11" s="208" t="s">
        <v>1131</v>
      </c>
      <c r="C11" s="462" t="s">
        <v>2556</v>
      </c>
      <c r="D11" s="270"/>
      <c r="E11" s="208" t="str">
        <f ca="1">IF(ISERROR($V11),"",OFFSET('Smelter Look-up'!$D$4,$V11-4,0)&amp;"")</f>
        <v>BRAZIL</v>
      </c>
      <c r="F11" s="208" t="str">
        <f ca="1">IF(ISERROR($V11),"",OFFSET('Smelter Look-up'!$E$4,$V11-4,0))</f>
        <v>CID002036</v>
      </c>
      <c r="G11" s="208" t="str">
        <f ca="1">IF(C11=$X$4,IF(ISERROR($V11),"Enter smelter details","RMI"),IF(ISERROR($V11),"",OFFSET('Smelter Look-up'!$F$4,$V11-4,0)))</f>
        <v>RMI</v>
      </c>
      <c r="H11" s="209">
        <f ca="1">IF(ISERROR($V11),"",OFFSET('Smelter Look-up'!$G$4,$V11-4,0))</f>
        <v>0</v>
      </c>
      <c r="I11" s="210" t="str">
        <f ca="1">IF(ISERROR($V11),"",OFFSET('Smelter Look-up'!$H$4,$V11-4,0))</f>
        <v>Ariquemes</v>
      </c>
      <c r="J11" s="210" t="str">
        <f ca="1">IF(ISERROR($V11),"",OFFSET('Smelter Look-up'!$I$4,$V11-4,0))</f>
        <v>Rondônia</v>
      </c>
      <c r="K11" s="260"/>
      <c r="L11" s="260"/>
      <c r="M11" s="260"/>
      <c r="N11" s="260"/>
      <c r="O11" s="260"/>
      <c r="P11" s="211"/>
      <c r="Q11" s="261"/>
      <c r="R11" s="208" t="str">
        <f ca="1">IF(ISERROR($V11),"",OFFSET('Smelter Look-up'!$C$4,$V11-4,0)&amp;"")</f>
        <v>White Solder Metalurgia e Mineracao Ltda.</v>
      </c>
      <c r="S11" s="215" t="str">
        <f t="shared" ca="1" si="3"/>
        <v>BR</v>
      </c>
      <c r="T11" s="215" t="str">
        <f ca="1">IF(B11="","",IF(ISERROR(MATCH($J11,SorP!$B$1:$B$6230,0)),"",INDIRECT("'SorP'!$A$"&amp;MATCH($J11,SorP!$B$1:$B$6230,0))))</f>
        <v>BR-RO</v>
      </c>
      <c r="U11" s="231"/>
      <c r="V11" s="262">
        <f>IF(C11="",NA(),IF(OR(C11="Smelter not listed",C11="Smelter not yet identified"),MATCH($B11&amp;$D11,'Smelter Look-up'!$J:$J,0),MATCH($B11&amp;$C11,'Smelter Look-up'!$J:$J,0)))</f>
        <v>532</v>
      </c>
      <c r="W11" s="263"/>
      <c r="X11" s="263">
        <f t="shared" ca="1" si="4"/>
        <v>0</v>
      </c>
      <c r="Y11" s="263"/>
      <c r="Z11" s="263"/>
      <c r="AB11" s="265" t="str">
        <f t="shared" si="5"/>
        <v>TinWhite Solder Metalurgia e Mineracao Ltda.</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A32D04-D99B-4F7B-9509-CAFDAA13B07A}"/>
    </customSheetView>
  </customSheetViews>
  <mergeCells count="3">
    <mergeCell ref="J2:O2"/>
    <mergeCell ref="B3:E3"/>
    <mergeCell ref="G3:I3"/>
  </mergeCells>
  <conditionalFormatting sqref="B586:B2504">
    <cfRule type="expression" dxfId="49" priority="41" stopIfTrue="1">
      <formula>IF(B586="",TRUE)</formula>
    </cfRule>
    <cfRule type="expression" dxfId="48" priority="52" stopIfTrue="1">
      <formula>IF(AND(COUNTIF(MetalSmelter,B586&amp;C586)=0,LEN(C586)&gt;0),TRUE,FALSE)</formula>
    </cfRule>
  </conditionalFormatting>
  <conditionalFormatting sqref="R586:R2505 E586:E2504">
    <cfRule type="expression" dxfId="47" priority="48" stopIfTrue="1">
      <formula>IF(AND(E586="",$C586=$X$4),TRUE)</formula>
    </cfRule>
    <cfRule type="expression" dxfId="46" priority="49" stopIfTrue="1">
      <formula>IF(FIND("!",E586),TRUE)</formula>
    </cfRule>
  </conditionalFormatting>
  <conditionalFormatting sqref="F586:F2504">
    <cfRule type="expression" dxfId="45" priority="39" stopIfTrue="1">
      <formula>IF(AND(LEN($A586)&gt;0,$A586&lt;&gt;$F586),TRUE,FALSE)</formula>
    </cfRule>
  </conditionalFormatting>
  <conditionalFormatting sqref="C586:C2504">
    <cfRule type="expression" dxfId="44" priority="38" stopIfTrue="1">
      <formula>IF(AND(B586&lt;&gt;"",C586=""),TRUE)</formula>
    </cfRule>
  </conditionalFormatting>
  <conditionalFormatting sqref="B21:B585 B12:B19">
    <cfRule type="expression" dxfId="43" priority="17" stopIfTrue="1">
      <formula>IF(B12="",TRUE)</formula>
    </cfRule>
    <cfRule type="expression" dxfId="42" priority="20" stopIfTrue="1">
      <formula>IF(AND(COUNTIF(MetalSmelter,B12&amp;C12)=0,LEN(C12)&gt;0),TRUE,FALSE)</formula>
    </cfRule>
  </conditionalFormatting>
  <conditionalFormatting sqref="G5:G2504">
    <cfRule type="expression" dxfId="41" priority="23" stopIfTrue="1">
      <formula>IF(FIND("Enter smelter details",G5),TRUE)</formula>
    </cfRule>
  </conditionalFormatting>
  <conditionalFormatting sqref="R5:R585 E21:E585 E5:E19">
    <cfRule type="expression" dxfId="40" priority="18" stopIfTrue="1">
      <formula>IF(AND(E5="",$C5=$X$4),TRUE)</formula>
    </cfRule>
    <cfRule type="expression" dxfId="39" priority="19" stopIfTrue="1">
      <formula>IF(FIND("!",E5),TRUE)</formula>
    </cfRule>
  </conditionalFormatting>
  <conditionalFormatting sqref="F5:F19 F21:F585">
    <cfRule type="expression" dxfId="38" priority="16" stopIfTrue="1">
      <formula>IF(AND(LEN($A5)&gt;0,$A5&lt;&gt;$F5),TRUE,FALSE)</formula>
    </cfRule>
  </conditionalFormatting>
  <conditionalFormatting sqref="C21:C585 C12:C19">
    <cfRule type="expression" dxfId="37" priority="15" stopIfTrue="1">
      <formula>IF(AND(B12&lt;&gt;"",C12=""),TRUE)</formula>
    </cfRule>
  </conditionalFormatting>
  <conditionalFormatting sqref="B20">
    <cfRule type="expression" dxfId="36" priority="7" stopIfTrue="1">
      <formula>IF(B20="",TRUE)</formula>
    </cfRule>
    <cfRule type="expression" dxfId="35" priority="10" stopIfTrue="1">
      <formula>IF(AND(COUNTIF(MetalSmelter,B20&amp;C20)=0,LEN(C20)&gt;0),TRUE,FALSE)</formula>
    </cfRule>
  </conditionalFormatting>
  <conditionalFormatting sqref="E20">
    <cfRule type="expression" dxfId="34" priority="8" stopIfTrue="1">
      <formula>IF(AND(E20="",$C20=$X$4),TRUE)</formula>
    </cfRule>
    <cfRule type="expression" dxfId="33" priority="9" stopIfTrue="1">
      <formula>IF(FIND("!",E20),TRUE)</formula>
    </cfRule>
  </conditionalFormatting>
  <conditionalFormatting sqref="F20">
    <cfRule type="expression" dxfId="32" priority="6" stopIfTrue="1">
      <formula>IF(AND(LEN($A20)&gt;0,$A20&lt;&gt;$F20),TRUE,FALSE)</formula>
    </cfRule>
  </conditionalFormatting>
  <conditionalFormatting sqref="C20">
    <cfRule type="expression" dxfId="31" priority="5" stopIfTrue="1">
      <formula>IF(AND(B20&lt;&gt;"",C20=""),TRUE)</formula>
    </cfRule>
  </conditionalFormatting>
  <conditionalFormatting sqref="D5:D2504">
    <cfRule type="expression" dxfId="30" priority="14" stopIfTrue="1">
      <formula>IF(AND(LEN($C5)&gt;0,AND($C5&lt;&gt;"Smelter Not Listed",ISBLANK($D5))),1,0)</formula>
    </cfRule>
    <cfRule type="expression" dxfId="29" priority="21" stopIfTrue="1">
      <formula>IF(AND(D5="",$C5=$X$4),TRUE)</formula>
    </cfRule>
    <cfRule type="expression" dxfId="28" priority="22" stopIfTrue="1">
      <formula>IF(FIND("!",D5),TRUE)</formula>
    </cfRule>
  </conditionalFormatting>
  <conditionalFormatting sqref="B5:B11">
    <cfRule type="expression" dxfId="2" priority="2" stopIfTrue="1">
      <formula>IF(B5="",TRUE)</formula>
    </cfRule>
    <cfRule type="expression" dxfId="1" priority="3" stopIfTrue="1">
      <formula>IF(AND(COUNTIF(MetalSmelter,B5&amp;C5)=0,LEN(C5)&gt;0),TRUE,FALSE)</formula>
    </cfRule>
  </conditionalFormatting>
  <conditionalFormatting sqref="C5:C11">
    <cfRule type="expression" dxfId="0"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QuickCable Corporation (508-0000042029)</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Krista Weis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kweis@quickcable.com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(262)504-2454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Krista Weis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kweis@quickcable.com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44682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www.quickcable.com/download/Conflict_Mineral_Reporting.xlsx</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A29:A32">
    <cfRule type="expression" dxfId="23" priority="2" stopIfTrue="1">
      <formula>$F29=0</formula>
    </cfRule>
    <cfRule type="expression" dxfId="22" priority="3" stopIfTrue="1">
      <formula>$H29=0</formula>
    </cfRule>
    <cfRule type="expression" dxfId="21" priority="4" stopIfTrue="1">
      <formula>$H29=1</formula>
    </cfRule>
  </conditionalFormatting>
  <conditionalFormatting sqref="B65">
    <cfRule type="expression" dxfId="20" priority="1" stopIfTrue="1">
      <formula>IF(F65=0,TRUE)</formula>
    </cfRule>
  </conditionalFormatting>
  <conditionalFormatting sqref="A5:A13">
    <cfRule type="expression" dxfId="19" priority="49" stopIfTrue="1">
      <formula>$F5=0</formula>
    </cfRule>
    <cfRule type="expression" dxfId="18" priority="50" stopIfTrue="1">
      <formula>AND($F5=1,$G5=0)</formula>
    </cfRule>
    <cfRule type="expression" dxfId="17" priority="51" stopIfTrue="1">
      <formula>AND($F5&lt;&gt;0,$G5&lt;&gt;0)</formula>
    </cfRule>
  </conditionalFormatting>
  <conditionalFormatting sqref="A4:A69 C4:C69">
    <cfRule type="expression" dxfId="16" priority="347" stopIfTrue="1">
      <formula>$F4=0</formula>
    </cfRule>
    <cfRule type="expression" dxfId="15" priority="348" stopIfTrue="1">
      <formula>$H4=0</formula>
    </cfRule>
    <cfRule type="expression" dxfId="14"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Krista Weis</cp:lastModifiedBy>
  <cp:lastPrinted>2015-04-21T20:47:43Z</cp:lastPrinted>
  <dcterms:created xsi:type="dcterms:W3CDTF">2010-06-21T21:00:23Z</dcterms:created>
  <dcterms:modified xsi:type="dcterms:W3CDTF">2022-06-14T16:25:57Z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